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000_계약업무\01 계약관리\계약서식\1.공사\2024년\001. 모두누림센터 수영장용 다층복합여과기 교체공사\"/>
    </mc:Choice>
  </mc:AlternateContent>
  <bookViews>
    <workbookView xWindow="-28920" yWindow="-120" windowWidth="29040" windowHeight="15840"/>
  </bookViews>
  <sheets>
    <sheet name="원가" sheetId="8" r:id="rId1"/>
    <sheet name="공종별집계표" sheetId="7" r:id="rId2"/>
    <sheet name="공종별내역서" sheetId="6" r:id="rId3"/>
  </sheets>
  <definedNames>
    <definedName name="_xlnm.Print_Area" localSheetId="2">공종별내역서!$A$1:$M$111</definedName>
    <definedName name="_xlnm.Print_Area" localSheetId="1">공종별집계표!$A$1:$M$29</definedName>
    <definedName name="_xlnm.Print_Area" localSheetId="0">원가!$A$1:$F$34</definedName>
    <definedName name="_xlnm.Print_Titles" localSheetId="2">공종별내역서!$1:$3</definedName>
    <definedName name="_xlnm.Print_Titles" localSheetId="1">공종별집계표!$1:$4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8" l="1"/>
  <c r="I17" i="8"/>
  <c r="H25" i="6" l="1"/>
  <c r="G6" i="7" s="1"/>
  <c r="H6" i="7" s="1"/>
  <c r="J25" i="6"/>
  <c r="I6" i="7" s="1"/>
  <c r="J6" i="7" s="1"/>
  <c r="J111" i="6" l="1"/>
  <c r="I9" i="7" s="1"/>
  <c r="J9" i="7" s="1"/>
  <c r="H91" i="6"/>
  <c r="G8" i="7" s="1"/>
  <c r="H8" i="7" s="1"/>
  <c r="H111" i="6"/>
  <c r="G9" i="7" s="1"/>
  <c r="H9" i="7" s="1"/>
  <c r="F91" i="6" l="1"/>
  <c r="E8" i="7" s="1"/>
  <c r="H71" i="6"/>
  <c r="G7" i="7" s="1"/>
  <c r="H7" i="7" s="1"/>
  <c r="G5" i="7" s="1"/>
  <c r="H5" i="7" s="1"/>
  <c r="H29" i="7" s="1"/>
  <c r="D8" i="8" s="1"/>
  <c r="D16" i="8" s="1"/>
  <c r="D21" i="8" l="1"/>
  <c r="D14" i="8"/>
  <c r="D15" i="8" s="1"/>
  <c r="D9" i="8"/>
  <c r="D10" i="8" s="1"/>
  <c r="D12" i="8" s="1"/>
  <c r="F8" i="7"/>
  <c r="D13" i="8" l="1"/>
  <c r="J71" i="6"/>
  <c r="I7" i="7" s="1"/>
  <c r="J7" i="7" s="1"/>
  <c r="L25" i="6"/>
  <c r="F25" i="6"/>
  <c r="E6" i="7" s="1"/>
  <c r="J91" i="6" l="1"/>
  <c r="I8" i="7" s="1"/>
  <c r="L91" i="6"/>
  <c r="K6" i="7"/>
  <c r="F6" i="7"/>
  <c r="J8" i="7" l="1"/>
  <c r="K8" i="7"/>
  <c r="L6" i="7"/>
  <c r="F111" i="6" l="1"/>
  <c r="E9" i="7" s="1"/>
  <c r="F9" i="7" s="1"/>
  <c r="L9" i="7" s="1"/>
  <c r="K9" i="7"/>
  <c r="L71" i="6"/>
  <c r="F71" i="6"/>
  <c r="E7" i="7" s="1"/>
  <c r="L111" i="6"/>
  <c r="L8" i="7"/>
  <c r="I5" i="7"/>
  <c r="J5" i="7" s="1"/>
  <c r="J29" i="7" s="1"/>
  <c r="D11" i="8" s="1"/>
  <c r="K7" i="7" l="1"/>
  <c r="F7" i="7"/>
  <c r="L7" i="7" l="1"/>
  <c r="E5" i="7"/>
  <c r="F5" i="7" l="1"/>
  <c r="K5" i="7"/>
  <c r="L5" i="7" l="1"/>
  <c r="L29" i="7" s="1"/>
  <c r="F29" i="7"/>
  <c r="D5" i="8" s="1"/>
  <c r="D19" i="8" l="1"/>
  <c r="D36" i="8"/>
  <c r="D18" i="8"/>
  <c r="D7" i="8"/>
  <c r="D22" i="8" s="1"/>
  <c r="D20" i="8"/>
  <c r="D17" i="8" l="1"/>
  <c r="D23" i="8" s="1"/>
  <c r="D24" i="8" l="1"/>
  <c r="D25" i="8" s="1"/>
  <c r="D26" i="8" s="1"/>
  <c r="D27" i="8" l="1"/>
  <c r="D29" i="8" s="1"/>
  <c r="D30" i="8" s="1"/>
  <c r="D34" i="8" s="1"/>
</calcChain>
</file>

<file path=xl/sharedStrings.xml><?xml version="1.0" encoding="utf-8"?>
<sst xmlns="http://schemas.openxmlformats.org/spreadsheetml/2006/main" count="929" uniqueCount="312">
  <si>
    <t>공 종 별 집 계 표</t>
  </si>
  <si>
    <t>[ 모두누림센터 수영장용 다충복합여과기 교체공사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</si>
  <si>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</si>
  <si>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</si>
  <si>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</si>
  <si>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</si>
  <si>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</si>
  <si>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</si>
  <si>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</si>
  <si>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</si>
  <si>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</si>
  <si>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</si>
  <si>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</si>
  <si>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</si>
  <si>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</si>
  <si>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</si>
  <si>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</si>
  <si>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</si>
  <si>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</si>
  <si>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</si>
  <si>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</si>
  <si>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</si>
  <si>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</si>
  <si>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</si>
  <si>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</si>
  <si>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</si>
  <si>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</si>
  <si>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</si>
  <si>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</si>
  <si>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</si>
  <si>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</si>
  <si>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</si>
  <si>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</si>
  <si>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</si>
  <si>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</si>
  <si>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</si>
  <si>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</si>
  <si>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</si>
  <si>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</si>
  <si>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</si>
  <si>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</si>
  <si>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</si>
  <si>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</si>
  <si>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</si>
  <si>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</si>
  <si>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</si>
  <si>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</si>
  <si>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</si>
  <si>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</si>
  <si>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</si>
  <si>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</si>
  <si>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모두누림센터 수영장용 다충복합여과기 교체공사</t>
  </si>
  <si>
    <t/>
  </si>
  <si>
    <t>01</t>
  </si>
  <si>
    <t>0101  수영장 장비설치공사</t>
  </si>
  <si>
    <t>0101</t>
  </si>
  <si>
    <t>횡형식 무부식비금속여과기</t>
  </si>
  <si>
    <t>Ø:2,040 × L3,890 ×TH:2,190</t>
  </si>
  <si>
    <t>SET</t>
  </si>
  <si>
    <t>567AB107A9A2BE5ACAA9642C9BCFD3</t>
  </si>
  <si>
    <t>T</t>
  </si>
  <si>
    <t>F</t>
  </si>
  <si>
    <t>0101567AB107A9A2BE5ACAA9642C9BCFD3</t>
  </si>
  <si>
    <t>응집제 정량주입장치</t>
  </si>
  <si>
    <t>180cc/min × 7.0kgf/cm2 200LIT</t>
  </si>
  <si>
    <t>519AA107F307365C55890FD7AC461F26A5BB23</t>
  </si>
  <si>
    <t>0101519AA107F307365C55890FD7AC461F26A5BB23</t>
  </si>
  <si>
    <t>[ 합           계 ]</t>
  </si>
  <si>
    <t>TOTAL</t>
  </si>
  <si>
    <t>0102  수영장 배관설치공사</t>
  </si>
  <si>
    <t>0102</t>
  </si>
  <si>
    <t xml:space="preserve"> PVC SCH80-파이프</t>
  </si>
  <si>
    <t xml:space="preserve"> 200A</t>
  </si>
  <si>
    <t>M</t>
  </si>
  <si>
    <t>567AB107A9A2BE5ACAA9642C9BCFD1</t>
  </si>
  <si>
    <t>0102567AB107A9A2BE5ACAA9642C9BCFD1</t>
  </si>
  <si>
    <t xml:space="preserve"> 150A</t>
  </si>
  <si>
    <t>567AB107A9A2BE5ACAA9642C9BCFD6</t>
  </si>
  <si>
    <t>0102567AB107A9A2BE5ACAA9642C9BCFD6</t>
  </si>
  <si>
    <t xml:space="preserve"> 125A</t>
  </si>
  <si>
    <t>567AB107A9A2BE5ACAA9642C9BCFD7</t>
  </si>
  <si>
    <t>0102567AB107A9A2BE5ACAA9642C9BCFD7</t>
  </si>
  <si>
    <t xml:space="preserve"> PVC SCH80-커플링</t>
  </si>
  <si>
    <t>EA</t>
  </si>
  <si>
    <t>567AC107EADFC75DF669096FACE8972A76BD36</t>
  </si>
  <si>
    <t>0102567AC107EADFC75DF669096FACE8972A76BD36</t>
  </si>
  <si>
    <t>567AC107EADFC75DF669096FACE8972A76BD35</t>
  </si>
  <si>
    <t>0102567AC107EADFC75DF669096FACE8972A76BD35</t>
  </si>
  <si>
    <t>567AC107EADFC75DF669096FACE8972A76BD34</t>
  </si>
  <si>
    <t>0102567AC107EADFC75DF669096FACE8972A76BD34</t>
  </si>
  <si>
    <t xml:space="preserve"> PVC SCH80-90° 엘보</t>
  </si>
  <si>
    <t>567AC107EADFC75DF669096FACE8972A76BD3B</t>
  </si>
  <si>
    <t>0102567AC107EADFC75DF669096FACE8972A76BD3B</t>
  </si>
  <si>
    <t>567AC107EADFC75DF669096FACE8972A76BD3A</t>
  </si>
  <si>
    <t>0102567AC107EADFC75DF669096FACE8972A76BD3A</t>
  </si>
  <si>
    <t>567AC107EADFC75DF669096FACE8972A76BEDA</t>
  </si>
  <si>
    <t>0102567AC107EADFC75DF669096FACE8972A76BEDA</t>
  </si>
  <si>
    <t xml:space="preserve"> PVC SCH80-45° 엘보</t>
  </si>
  <si>
    <t>567AC107EADFC75DF669096FACE8972A76BEDB</t>
  </si>
  <si>
    <t>0102567AC107EADFC75DF669096FACE8972A76BEDB</t>
  </si>
  <si>
    <t xml:space="preserve"> PVC SCH80-티</t>
  </si>
  <si>
    <t>567AC107EADFC75DF669096FACE8972A76BED8</t>
  </si>
  <si>
    <t>0102567AC107EADFC75DF669096FACE8972A76BED8</t>
  </si>
  <si>
    <t>567AC107EADFC75DF669096FACE8972A76BED9</t>
  </si>
  <si>
    <t>0102567AC107EADFC75DF669096FACE8972A76BED9</t>
  </si>
  <si>
    <t xml:space="preserve"> PVC SCH 80-레듀샤</t>
  </si>
  <si>
    <t xml:space="preserve"> 200A × 150A</t>
  </si>
  <si>
    <t>567AC107EADFC75DF669096FACE8972A76BEDE</t>
  </si>
  <si>
    <t>0102567AC107EADFC75DF669096FACE8972A76BEDE</t>
  </si>
  <si>
    <t xml:space="preserve"> PVC SCH 80-부싱</t>
  </si>
  <si>
    <t>567AC107EADFC75DF669096FACE8972A76BEDF</t>
  </si>
  <si>
    <t>0102567AC107EADFC75DF669096FACE8972A76BEDF</t>
  </si>
  <si>
    <t xml:space="preserve"> 200A × 125A</t>
  </si>
  <si>
    <t>567AC107EADFC75DF669096FACE8972A76BEDC</t>
  </si>
  <si>
    <t>0102567AC107EADFC75DF669096FACE8972A76BEDC</t>
  </si>
  <si>
    <t xml:space="preserve"> PVC SCH 80-프렌지</t>
  </si>
  <si>
    <t>567AC107EADFC75DF669096FACE8972A76BEDD</t>
  </si>
  <si>
    <t>0102567AC107EADFC75DF669096FACE8972A76BEDD</t>
  </si>
  <si>
    <t>567AC107EADFC75DF669096FACE8972A76BED2</t>
  </si>
  <si>
    <t>0102567AC107EADFC75DF669096FACE8972A76BED2</t>
  </si>
  <si>
    <t>567AC107EADFC75DF669096FACE8972A76BED3</t>
  </si>
  <si>
    <t>0102567AC107EADFC75DF669096FACE8972A76BED3</t>
  </si>
  <si>
    <t xml:space="preserve"> 스테인리스플랜지</t>
  </si>
  <si>
    <t xml:space="preserve"> SCS13 10K SOFF 200A</t>
  </si>
  <si>
    <t>567AC107EADFC75DF669096FACE8972A76BFE0</t>
  </si>
  <si>
    <t>0102567AC107EADFC75DF669096FACE8972A76BFE0</t>
  </si>
  <si>
    <t xml:space="preserve"> SCS13 10K SOFF 150A</t>
  </si>
  <si>
    <t>567AC107EADFC75DF669096FACE8972A76BFE1</t>
  </si>
  <si>
    <t>0102567AC107EADFC75DF669096FACE8972A76BFE1</t>
  </si>
  <si>
    <t xml:space="preserve"> 스테인리스이음쇠(용접식)</t>
  </si>
  <si>
    <t xml:space="preserve"> S10 125A 캡</t>
  </si>
  <si>
    <t>567AC107EADFC75DF669096FACE8972A76BFE2</t>
  </si>
  <si>
    <t>0102567AC107EADFC75DF669096FACE8972A76BFE2</t>
  </si>
  <si>
    <t xml:space="preserve"> 버터플라이밸브(기어식)</t>
  </si>
  <si>
    <t xml:space="preserve"> 200㎜ (Wafer Type 10kg/㎠)</t>
  </si>
  <si>
    <t>567AB107A9A2BE5ACAA9642C9BCFD4</t>
  </si>
  <si>
    <t>0102567AB107A9A2BE5ACAA9642C9BCFD4</t>
  </si>
  <si>
    <t xml:space="preserve"> 150㎜ (Wafer Type 10kg/㎠)</t>
  </si>
  <si>
    <t>567AB107A9A2BE5ACAA9642C9BCFD5</t>
  </si>
  <si>
    <t>0102567AB107A9A2BE5ACAA9642C9BCFD5</t>
  </si>
  <si>
    <t xml:space="preserve"> 125㎜ (Wafer Type 10kg/㎠)</t>
  </si>
  <si>
    <t>567AB107A9A2BE5ACAA9642C9BCFDA</t>
  </si>
  <si>
    <t>0102567AB107A9A2BE5ACAA9642C9BCFDA</t>
  </si>
  <si>
    <t xml:space="preserve"> 플랜지끼움식(wafer)판체크(PA)</t>
  </si>
  <si>
    <t>567AB107A9A2BE5ACAA9642C9BCFDB</t>
  </si>
  <si>
    <t>0102567AB107A9A2BE5ACAA9642C9BCFDB</t>
  </si>
  <si>
    <t>567AB107A9A2BE5ACAA9642C9BCECC</t>
  </si>
  <si>
    <t>0102567AB107A9A2BE5ACAA9642C9BCECC</t>
  </si>
  <si>
    <t xml:space="preserve"> 후렉시블조인트</t>
  </si>
  <si>
    <t xml:space="preserve"> 150A (벨로우즈형 STS-10K)</t>
  </si>
  <si>
    <t>567AB107A9A2BE5ACAA9642C9BCECD</t>
  </si>
  <si>
    <t>0102567AB107A9A2BE5ACAA9642C9BCECD</t>
  </si>
  <si>
    <t xml:space="preserve"> T.P.C 후렉시블조인트</t>
  </si>
  <si>
    <t xml:space="preserve"> 125A (T.P.C형 10K)</t>
  </si>
  <si>
    <t>567AB107A9A2BE5ACAA9642C9BCECE</t>
  </si>
  <si>
    <t>0102567AB107A9A2BE5ACAA9642C9BCECE</t>
  </si>
  <si>
    <t xml:space="preserve"> 스테인리스 육각 볼트, 너트</t>
  </si>
  <si>
    <t xml:space="preserve"> M20×L160</t>
  </si>
  <si>
    <t>567AC107EADFC75DF669096FACE8972A76B8B1</t>
  </si>
  <si>
    <t>0102567AC107EADFC75DF669096FACE8972A76B8B1</t>
  </si>
  <si>
    <t xml:space="preserve"> M20×L150</t>
  </si>
  <si>
    <t>567AC107EADFC75DF669096FACE8972A76B8B0</t>
  </si>
  <si>
    <t>0102567AC107EADFC75DF669096FACE8972A76B8B0</t>
  </si>
  <si>
    <t xml:space="preserve"> M20×L80</t>
  </si>
  <si>
    <t>567AC107EADFC75DF669096FACE8972A76B8B3</t>
  </si>
  <si>
    <t>0102567AC107EADFC75DF669096FACE8972A76B8B3</t>
  </si>
  <si>
    <t xml:space="preserve"> M20×L70</t>
  </si>
  <si>
    <t>567AC107EADFC75DF669096FACE8972A76B8B2</t>
  </si>
  <si>
    <t>0102567AC107EADFC75DF669096FACE8972A76B8B2</t>
  </si>
  <si>
    <t xml:space="preserve"> U볼트&amp;너트</t>
  </si>
  <si>
    <t xml:space="preserve"> 200A 1/2"</t>
  </si>
  <si>
    <t>567AC107EADFC75DF669096FACE8972A76B8B5</t>
  </si>
  <si>
    <t>0102567AC107EADFC75DF669096FACE8972A76B8B5</t>
  </si>
  <si>
    <t xml:space="preserve"> 125A 3/8"</t>
  </si>
  <si>
    <t>567AC107EADFC75DF669096FACE8972A76B8B4</t>
  </si>
  <si>
    <t>0102567AC107EADFC75DF669096FACE8972A76B8B4</t>
  </si>
  <si>
    <t xml:space="preserve"> 사각 앵커플레이트</t>
  </si>
  <si>
    <t xml:space="preserve"> 150×150×6T</t>
  </si>
  <si>
    <t>567AC107EADFC75DF669096FACE8972A76B8B7</t>
  </si>
  <si>
    <t>0102567AC107EADFC75DF669096FACE8972A76B8B7</t>
  </si>
  <si>
    <t xml:space="preserve"> 세트앙카</t>
  </si>
  <si>
    <t xml:space="preserve"> 3/8" × 70L</t>
  </si>
  <si>
    <t>567AC107EADFC75DF669096FACE8972A76B8B6</t>
  </si>
  <si>
    <t>0102567AC107EADFC75DF669096FACE8972A76B8B6</t>
  </si>
  <si>
    <t xml:space="preserve"> ㄷ형강(중형)</t>
  </si>
  <si>
    <t xml:space="preserve"> 100 × 50 - 9.36kg/M</t>
  </si>
  <si>
    <t>567AC107EADFC75DF669096FACE8972A76B8B9</t>
  </si>
  <si>
    <t>0102567AC107EADFC75DF669096FACE8972A76B8B9</t>
  </si>
  <si>
    <t>잡철물제작설치</t>
  </si>
  <si>
    <t>간단</t>
  </si>
  <si>
    <t>TON</t>
  </si>
  <si>
    <t>567AB107AD1EAD5205195723A8F360</t>
  </si>
  <si>
    <t>0102567AB107AD1EAD5205195723A8F360</t>
  </si>
  <si>
    <t xml:space="preserve"> PVC BOND</t>
  </si>
  <si>
    <t xml:space="preserve"> 1kg</t>
  </si>
  <si>
    <t>567AC107EADFC75DF669096FACE8972A76B958</t>
  </si>
  <si>
    <t>0102567AC107EADFC75DF669096FACE8972A76B958</t>
  </si>
  <si>
    <t xml:space="preserve"> PVC PRIMER</t>
  </si>
  <si>
    <t>567AC107EADFC75DF669096FACE8972A76B959</t>
  </si>
  <si>
    <t>0102567AC107EADFC75DF669096FACE8972A76B959</t>
  </si>
  <si>
    <t>0103  수영장 기계실 출입문공사</t>
  </si>
  <si>
    <t>0103</t>
  </si>
  <si>
    <t>강재창고 설치/여닫이</t>
  </si>
  <si>
    <t>3.0∼6.0㎡이하</t>
  </si>
  <si>
    <t>개소</t>
  </si>
  <si>
    <t>567AB107A9A2BE5ACAA9642C9BCECF</t>
  </si>
  <si>
    <t>0103567AB107A9A2BE5ACAA9642C9BCECF</t>
  </si>
  <si>
    <t>강재창고 철거</t>
  </si>
  <si>
    <t>567AB107A9A2BE5ACAA9642C9BCEC8</t>
  </si>
  <si>
    <t>0103567AB107A9A2BE5ACAA9642C9BCEC8</t>
  </si>
  <si>
    <t>경량칸막이설치</t>
  </si>
  <si>
    <t>석고보드양면</t>
  </si>
  <si>
    <t>M2</t>
  </si>
  <si>
    <t>567AB107A9A2BE5ACAA9642C9BCEC9</t>
  </si>
  <si>
    <t>0103567AB107A9A2BE5ACAA9642C9BCEC9</t>
  </si>
  <si>
    <t>기계실 벽철거</t>
  </si>
  <si>
    <t>567AB107A9A2BE5ACAA9642C9BCECA</t>
  </si>
  <si>
    <t>0103567AB107A9A2BE5ACAA9642C9BCECA</t>
  </si>
  <si>
    <t>0104  수영장 배관철거공사</t>
  </si>
  <si>
    <t>0104</t>
  </si>
  <si>
    <t>스테인레스배관 철거</t>
  </si>
  <si>
    <t>D 40 x 3T</t>
  </si>
  <si>
    <t>567AC1079AFB5552C7393875890E4F</t>
  </si>
  <si>
    <t>0104567AC1079AFB5552C7393875890E4F</t>
  </si>
  <si>
    <t>D125 x 3T</t>
  </si>
  <si>
    <t>567AC1079AFB5552C7393BC52C70FE</t>
  </si>
  <si>
    <t>0104567AC1079AFB5552C7393BC52C70FE</t>
  </si>
  <si>
    <t>D200 x 3T</t>
  </si>
  <si>
    <t>567AC1079AFB5552C7393BC37E94B6</t>
  </si>
  <si>
    <t>0104567AC1079AFB5552C7393BC37E94B6</t>
  </si>
  <si>
    <t>배관보온 철거</t>
  </si>
  <si>
    <t>D40</t>
  </si>
  <si>
    <t>567AC1079AFB5552C73934980C2A74</t>
  </si>
  <si>
    <t>0104567AC1079AFB5552C73934980C2A74</t>
  </si>
  <si>
    <t>D125</t>
  </si>
  <si>
    <t>567AC1079AFB5552C7393499131CCB</t>
  </si>
  <si>
    <t>0104567AC1079AFB5552C7393499131CCB</t>
  </si>
  <si>
    <t>D200</t>
  </si>
  <si>
    <t>567AC1079AFB5552C739349915C95F</t>
  </si>
  <si>
    <t>0104567AC1079AFB5552C739349915C95F</t>
  </si>
  <si>
    <t>판형열교환기철거후재설치</t>
  </si>
  <si>
    <t>800,000KCAL/HR</t>
  </si>
  <si>
    <t>대</t>
  </si>
  <si>
    <t>567AB107A9A2BE5ACAA9642C9BCECB</t>
  </si>
  <si>
    <t>0104567AB107A9A2BE5ACAA9642C9BCECB</t>
  </si>
  <si>
    <t>다단필터 여과기철거</t>
  </si>
  <si>
    <t>567AB107A9A2BE5ACAA9642C9BCEC5</t>
  </si>
  <si>
    <t>0104567AB107A9A2BE5ACAA9642C9BCEC5</t>
  </si>
  <si>
    <t>고스텐레스</t>
  </si>
  <si>
    <t>Kg</t>
  </si>
  <si>
    <t>51B511073E42F15A1D7989068B3467BEF09C94</t>
  </si>
  <si>
    <t>010451B511073E42F15A1D7989068B3467BEF09C94</t>
  </si>
  <si>
    <t>폐기물처리비</t>
  </si>
  <si>
    <t>24TON 30KM</t>
  </si>
  <si>
    <t>56B3D1079410745B30694D3E719F61</t>
  </si>
  <si>
    <t>010456B3D1079410745B30694D3E719F61</t>
  </si>
  <si>
    <t>공    사    원    가    계    산    서</t>
  </si>
  <si>
    <t xml:space="preserve">공사명 [ 모두누림센터 수영장용 다충복합여과기 교체공사 ] [ 기계설비공사 ] </t>
    <phoneticPr fontId="10" type="noConversion"/>
  </si>
  <si>
    <t xml:space="preserve">  금                액</t>
  </si>
  <si>
    <t xml:space="preserve"> 구    성    비 (%)</t>
  </si>
  <si>
    <t xml:space="preserve"> 비         고</t>
  </si>
  <si>
    <t>순 공 사 원 가</t>
    <phoneticPr fontId="10" type="noConversion"/>
  </si>
  <si>
    <t>재     료     비</t>
    <phoneticPr fontId="10" type="noConversion"/>
  </si>
  <si>
    <t>직    접    재    료    비</t>
    <phoneticPr fontId="10" type="noConversion"/>
  </si>
  <si>
    <t>작 업 설 . 부 산 물 등</t>
    <phoneticPr fontId="10" type="noConversion"/>
  </si>
  <si>
    <t xml:space="preserve"> [소                        계]</t>
    <phoneticPr fontId="10" type="noConversion"/>
  </si>
  <si>
    <t>노    무    비</t>
    <phoneticPr fontId="10" type="noConversion"/>
  </si>
  <si>
    <t>직    접    노    무    비</t>
    <phoneticPr fontId="10" type="noConversion"/>
  </si>
  <si>
    <t>간    접    노    무    비</t>
    <phoneticPr fontId="10" type="noConversion"/>
  </si>
  <si>
    <t xml:space="preserve">  직접노무비의 12.2%</t>
    <phoneticPr fontId="10" type="noConversion"/>
  </si>
  <si>
    <t>[소                         계]</t>
    <phoneticPr fontId="10" type="noConversion"/>
  </si>
  <si>
    <t>경           비</t>
    <phoneticPr fontId="10" type="noConversion"/>
  </si>
  <si>
    <t>기      계      경      비</t>
    <phoneticPr fontId="10" type="noConversion"/>
  </si>
  <si>
    <t>산    재    보    험   료</t>
    <phoneticPr fontId="10" type="noConversion"/>
  </si>
  <si>
    <t xml:space="preserve">  노무비의 3.56%</t>
    <phoneticPr fontId="10" type="noConversion"/>
  </si>
  <si>
    <t>고    용    보    험   료</t>
    <phoneticPr fontId="10" type="noConversion"/>
  </si>
  <si>
    <t xml:space="preserve">  노무비의 1.01%</t>
    <phoneticPr fontId="10" type="noConversion"/>
  </si>
  <si>
    <t>건    강    보    험   료</t>
    <phoneticPr fontId="10" type="noConversion"/>
  </si>
  <si>
    <t xml:space="preserve">  직접노무비의 3.545%</t>
    <phoneticPr fontId="10" type="noConversion"/>
  </si>
  <si>
    <t>노 인 장 기 요 양 보 험 료</t>
    <phoneticPr fontId="10" type="noConversion"/>
  </si>
  <si>
    <t xml:space="preserve">  건강보험료의 12.95%</t>
    <phoneticPr fontId="10" type="noConversion"/>
  </si>
  <si>
    <t>연    금    보    험   료</t>
    <phoneticPr fontId="10" type="noConversion"/>
  </si>
  <si>
    <t xml:space="preserve">  직접노무비의 4.5%</t>
    <phoneticPr fontId="10" type="noConversion"/>
  </si>
  <si>
    <t>안    전    관    리   비</t>
    <phoneticPr fontId="10" type="noConversion"/>
  </si>
  <si>
    <t xml:space="preserve">  (재료비+직노+관급)*2.93% </t>
    <phoneticPr fontId="10" type="noConversion"/>
  </si>
  <si>
    <t>환    경    관    리   비</t>
    <phoneticPr fontId="10" type="noConversion"/>
  </si>
  <si>
    <t xml:space="preserve">  (재료비+직노+기경)*0.3% </t>
    <phoneticPr fontId="10" type="noConversion"/>
  </si>
  <si>
    <t>하 도 급 지 급 수 수 료</t>
    <phoneticPr fontId="10" type="noConversion"/>
  </si>
  <si>
    <t xml:space="preserve">  (재료비+직노+기경)*0.081% </t>
    <phoneticPr fontId="10" type="noConversion"/>
  </si>
  <si>
    <t>건 설 기 계 지 급 수 수 료</t>
    <phoneticPr fontId="10" type="noConversion"/>
  </si>
  <si>
    <t xml:space="preserve">  (재료비+직노+기경)*0.1% </t>
    <phoneticPr fontId="10" type="noConversion"/>
  </si>
  <si>
    <t>퇴  직  공  제  부  금  비</t>
    <phoneticPr fontId="10" type="noConversion"/>
  </si>
  <si>
    <t xml:space="preserve">  직접노무비의 2.3%</t>
    <phoneticPr fontId="10" type="noConversion"/>
  </si>
  <si>
    <t>기      타      경      비</t>
    <phoneticPr fontId="10" type="noConversion"/>
  </si>
  <si>
    <t xml:space="preserve">  (재료비+노무비)*5.8%</t>
    <phoneticPr fontId="10" type="noConversion"/>
  </si>
  <si>
    <t>[소                       계]</t>
    <phoneticPr fontId="10" type="noConversion"/>
  </si>
  <si>
    <t>계</t>
  </si>
  <si>
    <t>일           반           관           리           비</t>
    <phoneticPr fontId="10" type="noConversion"/>
  </si>
  <si>
    <t xml:space="preserve">  계의 6%</t>
    <phoneticPr fontId="10" type="noConversion"/>
  </si>
  <si>
    <t>이                                                      윤</t>
    <phoneticPr fontId="10" type="noConversion"/>
  </si>
  <si>
    <t>공                 급                가               액</t>
    <phoneticPr fontId="10" type="noConversion"/>
  </si>
  <si>
    <t>T. A. B 공 사</t>
    <phoneticPr fontId="10" type="noConversion"/>
  </si>
  <si>
    <t>부           가           가           치           세</t>
    <phoneticPr fontId="10" type="noConversion"/>
  </si>
  <si>
    <t xml:space="preserve"> (공급가액+T.A.B)의 10%</t>
    <phoneticPr fontId="10" type="noConversion"/>
  </si>
  <si>
    <t>도                급               금                액</t>
    <phoneticPr fontId="10" type="noConversion"/>
  </si>
  <si>
    <t>분           담           금           공           사</t>
    <phoneticPr fontId="10" type="noConversion"/>
  </si>
  <si>
    <t>도           급           자           관           급</t>
    <phoneticPr fontId="10" type="noConversion"/>
  </si>
  <si>
    <t xml:space="preserve"> 부가가치세,조달수수료포함</t>
    <phoneticPr fontId="10" type="noConversion"/>
  </si>
  <si>
    <t>관           급           자           관           급</t>
    <phoneticPr fontId="10" type="noConversion"/>
  </si>
  <si>
    <t>결                정               금                액</t>
    <phoneticPr fontId="10" type="noConversion"/>
  </si>
  <si>
    <t xml:space="preserve">  (노무비+경비+일반관리비)*12.4%</t>
    <phoneticPr fontId="10" type="noConversion"/>
  </si>
  <si>
    <t>[ 모두누림센터 수영장용 다충복합여과기 교체공사 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</si>
</sst>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#;\-#,###;#;"/>
    <numFmt numFmtId="181" formatCode="#,##0_);[Red]\(#,##0\)"/>
    <numFmt numFmtId="182" formatCode="_ * #,##0_ ;_ * \-#,##0_ ;_ * &quot;-&quot;_ ;_ @_ "/>
    <numFmt numFmtId="183" formatCode="_ * #,##0.00_ ;_ * \-#,##0.00_ ;_ * &quot;-&quot;??_ ;_ @_ "/>
    <numFmt numFmtId="184" formatCode="0.000000%"/>
    <numFmt numFmtId="185" formatCode="0_);[Red]\(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b/>
      <sz val="16"/>
      <name val="굴림"/>
      <family val="3"/>
      <charset val="129"/>
    </font>
    <font>
      <sz val="14"/>
      <name val="굴림"/>
      <family val="3"/>
      <charset val="129"/>
    </font>
    <font>
      <sz val="11"/>
      <name val="굴림"/>
      <family val="3"/>
      <charset val="129"/>
    </font>
    <font>
      <sz val="12"/>
      <name val="바탕체"/>
      <family val="1"/>
      <charset val="129"/>
    </font>
    <font>
      <sz val="12"/>
      <name val="굴림"/>
      <family val="3"/>
      <charset val="129"/>
    </font>
    <font>
      <sz val="10"/>
      <name val="Arial"/>
      <family val="2"/>
    </font>
    <font>
      <sz val="7"/>
      <name val="Small Fonts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37" fontId="13" fillId="0" borderId="0"/>
    <xf numFmtId="0" fontId="12" fillId="0" borderId="0"/>
  </cellStyleXfs>
  <cellXfs count="54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81" fontId="8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181" fontId="9" fillId="0" borderId="0" xfId="1" applyNumberFormat="1" applyFont="1" applyAlignment="1">
      <alignment horizontal="right" vertical="center"/>
    </xf>
    <xf numFmtId="181" fontId="11" fillId="0" borderId="5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181" fontId="9" fillId="0" borderId="10" xfId="2" applyNumberFormat="1" applyFont="1" applyBorder="1" applyAlignment="1">
      <alignment horizontal="right"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181" fontId="9" fillId="0" borderId="1" xfId="2" applyNumberFormat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19" xfId="1" applyFont="1" applyBorder="1" applyAlignment="1">
      <alignment horizontal="center" vertical="center"/>
    </xf>
    <xf numFmtId="0" fontId="9" fillId="0" borderId="23" xfId="1" applyFont="1" applyBorder="1" applyAlignment="1">
      <alignment vertical="center"/>
    </xf>
    <xf numFmtId="181" fontId="9" fillId="0" borderId="25" xfId="2" applyNumberFormat="1" applyFont="1" applyBorder="1" applyAlignment="1">
      <alignment horizontal="right" vertical="center"/>
    </xf>
    <xf numFmtId="0" fontId="9" fillId="0" borderId="25" xfId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81" fontId="9" fillId="0" borderId="0" xfId="3" applyNumberFormat="1" applyFont="1" applyAlignment="1">
      <alignment horizontal="right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1" fillId="0" borderId="7" xfId="1" applyFont="1" applyBorder="1" applyAlignment="1">
      <alignment horizontal="center" vertical="center" textRotation="255"/>
    </xf>
    <xf numFmtId="0" fontId="11" fillId="0" borderId="12" xfId="1" applyFont="1" applyBorder="1" applyAlignment="1">
      <alignment horizontal="center" vertical="center" textRotation="255"/>
    </xf>
    <xf numFmtId="0" fontId="11" fillId="0" borderId="18" xfId="1" applyFont="1" applyBorder="1" applyAlignment="1">
      <alignment horizontal="center" vertical="center" textRotation="255"/>
    </xf>
    <xf numFmtId="0" fontId="9" fillId="0" borderId="8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</cellXfs>
  <cellStyles count="12">
    <cellStyle name="Comma [0]_1995" xfId="6"/>
    <cellStyle name="Comma_1995" xfId="7"/>
    <cellStyle name="Currency [0]_1995" xfId="8"/>
    <cellStyle name="Currency_1995" xfId="9"/>
    <cellStyle name="no dec" xfId="10"/>
    <cellStyle name="Normal_#26-PSS Rev and Drivers " xfId="11"/>
    <cellStyle name="쉼표 [0] 2" xfId="3"/>
    <cellStyle name="쉼표 2" xfId="2"/>
    <cellStyle name="콤마 [0]_0ev2ylkxWrYu3fuyhscofzrLK" xfId="4"/>
    <cellStyle name="콤마_0ev2ylkxWrYu3fuyhscofzrLK" xfId="5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66675</xdr:rowOff>
    </xdr:from>
    <xdr:to>
      <xdr:col>2</xdr:col>
      <xdr:colOff>1323975</xdr:colOff>
      <xdr:row>3</xdr:row>
      <xdr:rowOff>209550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0" y="676275"/>
          <a:ext cx="38004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3</xdr:row>
      <xdr:rowOff>66675</xdr:rowOff>
    </xdr:from>
    <xdr:to>
      <xdr:col>2</xdr:col>
      <xdr:colOff>1323975</xdr:colOff>
      <xdr:row>3</xdr:row>
      <xdr:rowOff>209550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" y="676275"/>
          <a:ext cx="38004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Normal="100" zoomScaleSheetLayoutView="100" workbookViewId="0">
      <selection sqref="A1:F1"/>
    </sheetView>
  </sheetViews>
  <sheetFormatPr defaultRowHeight="13.5" x14ac:dyDescent="0.3"/>
  <cols>
    <col min="1" max="1" width="14" style="12" customWidth="1"/>
    <col min="2" max="2" width="19.5" style="12" customWidth="1"/>
    <col min="3" max="3" width="32.25" style="12" customWidth="1"/>
    <col min="4" max="4" width="32.25" style="13" customWidth="1"/>
    <col min="5" max="5" width="35.875" style="12" customWidth="1"/>
    <col min="6" max="6" width="15.375" style="12" customWidth="1"/>
    <col min="7" max="7" width="9" style="12"/>
    <col min="8" max="9" width="10.375" style="12" customWidth="1"/>
    <col min="10" max="256" width="9" style="12"/>
    <col min="257" max="257" width="14" style="12" customWidth="1"/>
    <col min="258" max="258" width="19.5" style="12" customWidth="1"/>
    <col min="259" max="260" width="32.25" style="12" customWidth="1"/>
    <col min="261" max="261" width="35.875" style="12" customWidth="1"/>
    <col min="262" max="262" width="15.375" style="12" customWidth="1"/>
    <col min="263" max="512" width="9" style="12"/>
    <col min="513" max="513" width="14" style="12" customWidth="1"/>
    <col min="514" max="514" width="19.5" style="12" customWidth="1"/>
    <col min="515" max="516" width="32.25" style="12" customWidth="1"/>
    <col min="517" max="517" width="35.875" style="12" customWidth="1"/>
    <col min="518" max="518" width="15.375" style="12" customWidth="1"/>
    <col min="519" max="768" width="9" style="12"/>
    <col min="769" max="769" width="14" style="12" customWidth="1"/>
    <col min="770" max="770" width="19.5" style="12" customWidth="1"/>
    <col min="771" max="772" width="32.25" style="12" customWidth="1"/>
    <col min="773" max="773" width="35.875" style="12" customWidth="1"/>
    <col min="774" max="774" width="15.375" style="12" customWidth="1"/>
    <col min="775" max="1024" width="9" style="12"/>
    <col min="1025" max="1025" width="14" style="12" customWidth="1"/>
    <col min="1026" max="1026" width="19.5" style="12" customWidth="1"/>
    <col min="1027" max="1028" width="32.25" style="12" customWidth="1"/>
    <col min="1029" max="1029" width="35.875" style="12" customWidth="1"/>
    <col min="1030" max="1030" width="15.375" style="12" customWidth="1"/>
    <col min="1031" max="1280" width="9" style="12"/>
    <col min="1281" max="1281" width="14" style="12" customWidth="1"/>
    <col min="1282" max="1282" width="19.5" style="12" customWidth="1"/>
    <col min="1283" max="1284" width="32.25" style="12" customWidth="1"/>
    <col min="1285" max="1285" width="35.875" style="12" customWidth="1"/>
    <col min="1286" max="1286" width="15.375" style="12" customWidth="1"/>
    <col min="1287" max="1536" width="9" style="12"/>
    <col min="1537" max="1537" width="14" style="12" customWidth="1"/>
    <col min="1538" max="1538" width="19.5" style="12" customWidth="1"/>
    <col min="1539" max="1540" width="32.25" style="12" customWidth="1"/>
    <col min="1541" max="1541" width="35.875" style="12" customWidth="1"/>
    <col min="1542" max="1542" width="15.375" style="12" customWidth="1"/>
    <col min="1543" max="1792" width="9" style="12"/>
    <col min="1793" max="1793" width="14" style="12" customWidth="1"/>
    <col min="1794" max="1794" width="19.5" style="12" customWidth="1"/>
    <col min="1795" max="1796" width="32.25" style="12" customWidth="1"/>
    <col min="1797" max="1797" width="35.875" style="12" customWidth="1"/>
    <col min="1798" max="1798" width="15.375" style="12" customWidth="1"/>
    <col min="1799" max="2048" width="9" style="12"/>
    <col min="2049" max="2049" width="14" style="12" customWidth="1"/>
    <col min="2050" max="2050" width="19.5" style="12" customWidth="1"/>
    <col min="2051" max="2052" width="32.25" style="12" customWidth="1"/>
    <col min="2053" max="2053" width="35.875" style="12" customWidth="1"/>
    <col min="2054" max="2054" width="15.375" style="12" customWidth="1"/>
    <col min="2055" max="2304" width="9" style="12"/>
    <col min="2305" max="2305" width="14" style="12" customWidth="1"/>
    <col min="2306" max="2306" width="19.5" style="12" customWidth="1"/>
    <col min="2307" max="2308" width="32.25" style="12" customWidth="1"/>
    <col min="2309" max="2309" width="35.875" style="12" customWidth="1"/>
    <col min="2310" max="2310" width="15.375" style="12" customWidth="1"/>
    <col min="2311" max="2560" width="9" style="12"/>
    <col min="2561" max="2561" width="14" style="12" customWidth="1"/>
    <col min="2562" max="2562" width="19.5" style="12" customWidth="1"/>
    <col min="2563" max="2564" width="32.25" style="12" customWidth="1"/>
    <col min="2565" max="2565" width="35.875" style="12" customWidth="1"/>
    <col min="2566" max="2566" width="15.375" style="12" customWidth="1"/>
    <col min="2567" max="2816" width="9" style="12"/>
    <col min="2817" max="2817" width="14" style="12" customWidth="1"/>
    <col min="2818" max="2818" width="19.5" style="12" customWidth="1"/>
    <col min="2819" max="2820" width="32.25" style="12" customWidth="1"/>
    <col min="2821" max="2821" width="35.875" style="12" customWidth="1"/>
    <col min="2822" max="2822" width="15.375" style="12" customWidth="1"/>
    <col min="2823" max="3072" width="9" style="12"/>
    <col min="3073" max="3073" width="14" style="12" customWidth="1"/>
    <col min="3074" max="3074" width="19.5" style="12" customWidth="1"/>
    <col min="3075" max="3076" width="32.25" style="12" customWidth="1"/>
    <col min="3077" max="3077" width="35.875" style="12" customWidth="1"/>
    <col min="3078" max="3078" width="15.375" style="12" customWidth="1"/>
    <col min="3079" max="3328" width="9" style="12"/>
    <col min="3329" max="3329" width="14" style="12" customWidth="1"/>
    <col min="3330" max="3330" width="19.5" style="12" customWidth="1"/>
    <col min="3331" max="3332" width="32.25" style="12" customWidth="1"/>
    <col min="3333" max="3333" width="35.875" style="12" customWidth="1"/>
    <col min="3334" max="3334" width="15.375" style="12" customWidth="1"/>
    <col min="3335" max="3584" width="9" style="12"/>
    <col min="3585" max="3585" width="14" style="12" customWidth="1"/>
    <col min="3586" max="3586" width="19.5" style="12" customWidth="1"/>
    <col min="3587" max="3588" width="32.25" style="12" customWidth="1"/>
    <col min="3589" max="3589" width="35.875" style="12" customWidth="1"/>
    <col min="3590" max="3590" width="15.375" style="12" customWidth="1"/>
    <col min="3591" max="3840" width="9" style="12"/>
    <col min="3841" max="3841" width="14" style="12" customWidth="1"/>
    <col min="3842" max="3842" width="19.5" style="12" customWidth="1"/>
    <col min="3843" max="3844" width="32.25" style="12" customWidth="1"/>
    <col min="3845" max="3845" width="35.875" style="12" customWidth="1"/>
    <col min="3846" max="3846" width="15.375" style="12" customWidth="1"/>
    <col min="3847" max="4096" width="9" style="12"/>
    <col min="4097" max="4097" width="14" style="12" customWidth="1"/>
    <col min="4098" max="4098" width="19.5" style="12" customWidth="1"/>
    <col min="4099" max="4100" width="32.25" style="12" customWidth="1"/>
    <col min="4101" max="4101" width="35.875" style="12" customWidth="1"/>
    <col min="4102" max="4102" width="15.375" style="12" customWidth="1"/>
    <col min="4103" max="4352" width="9" style="12"/>
    <col min="4353" max="4353" width="14" style="12" customWidth="1"/>
    <col min="4354" max="4354" width="19.5" style="12" customWidth="1"/>
    <col min="4355" max="4356" width="32.25" style="12" customWidth="1"/>
    <col min="4357" max="4357" width="35.875" style="12" customWidth="1"/>
    <col min="4358" max="4358" width="15.375" style="12" customWidth="1"/>
    <col min="4359" max="4608" width="9" style="12"/>
    <col min="4609" max="4609" width="14" style="12" customWidth="1"/>
    <col min="4610" max="4610" width="19.5" style="12" customWidth="1"/>
    <col min="4611" max="4612" width="32.25" style="12" customWidth="1"/>
    <col min="4613" max="4613" width="35.875" style="12" customWidth="1"/>
    <col min="4614" max="4614" width="15.375" style="12" customWidth="1"/>
    <col min="4615" max="4864" width="9" style="12"/>
    <col min="4865" max="4865" width="14" style="12" customWidth="1"/>
    <col min="4866" max="4866" width="19.5" style="12" customWidth="1"/>
    <col min="4867" max="4868" width="32.25" style="12" customWidth="1"/>
    <col min="4869" max="4869" width="35.875" style="12" customWidth="1"/>
    <col min="4870" max="4870" width="15.375" style="12" customWidth="1"/>
    <col min="4871" max="5120" width="9" style="12"/>
    <col min="5121" max="5121" width="14" style="12" customWidth="1"/>
    <col min="5122" max="5122" width="19.5" style="12" customWidth="1"/>
    <col min="5123" max="5124" width="32.25" style="12" customWidth="1"/>
    <col min="5125" max="5125" width="35.875" style="12" customWidth="1"/>
    <col min="5126" max="5126" width="15.375" style="12" customWidth="1"/>
    <col min="5127" max="5376" width="9" style="12"/>
    <col min="5377" max="5377" width="14" style="12" customWidth="1"/>
    <col min="5378" max="5378" width="19.5" style="12" customWidth="1"/>
    <col min="5379" max="5380" width="32.25" style="12" customWidth="1"/>
    <col min="5381" max="5381" width="35.875" style="12" customWidth="1"/>
    <col min="5382" max="5382" width="15.375" style="12" customWidth="1"/>
    <col min="5383" max="5632" width="9" style="12"/>
    <col min="5633" max="5633" width="14" style="12" customWidth="1"/>
    <col min="5634" max="5634" width="19.5" style="12" customWidth="1"/>
    <col min="5635" max="5636" width="32.25" style="12" customWidth="1"/>
    <col min="5637" max="5637" width="35.875" style="12" customWidth="1"/>
    <col min="5638" max="5638" width="15.375" style="12" customWidth="1"/>
    <col min="5639" max="5888" width="9" style="12"/>
    <col min="5889" max="5889" width="14" style="12" customWidth="1"/>
    <col min="5890" max="5890" width="19.5" style="12" customWidth="1"/>
    <col min="5891" max="5892" width="32.25" style="12" customWidth="1"/>
    <col min="5893" max="5893" width="35.875" style="12" customWidth="1"/>
    <col min="5894" max="5894" width="15.375" style="12" customWidth="1"/>
    <col min="5895" max="6144" width="9" style="12"/>
    <col min="6145" max="6145" width="14" style="12" customWidth="1"/>
    <col min="6146" max="6146" width="19.5" style="12" customWidth="1"/>
    <col min="6147" max="6148" width="32.25" style="12" customWidth="1"/>
    <col min="6149" max="6149" width="35.875" style="12" customWidth="1"/>
    <col min="6150" max="6150" width="15.375" style="12" customWidth="1"/>
    <col min="6151" max="6400" width="9" style="12"/>
    <col min="6401" max="6401" width="14" style="12" customWidth="1"/>
    <col min="6402" max="6402" width="19.5" style="12" customWidth="1"/>
    <col min="6403" max="6404" width="32.25" style="12" customWidth="1"/>
    <col min="6405" max="6405" width="35.875" style="12" customWidth="1"/>
    <col min="6406" max="6406" width="15.375" style="12" customWidth="1"/>
    <col min="6407" max="6656" width="9" style="12"/>
    <col min="6657" max="6657" width="14" style="12" customWidth="1"/>
    <col min="6658" max="6658" width="19.5" style="12" customWidth="1"/>
    <col min="6659" max="6660" width="32.25" style="12" customWidth="1"/>
    <col min="6661" max="6661" width="35.875" style="12" customWidth="1"/>
    <col min="6662" max="6662" width="15.375" style="12" customWidth="1"/>
    <col min="6663" max="6912" width="9" style="12"/>
    <col min="6913" max="6913" width="14" style="12" customWidth="1"/>
    <col min="6914" max="6914" width="19.5" style="12" customWidth="1"/>
    <col min="6915" max="6916" width="32.25" style="12" customWidth="1"/>
    <col min="6917" max="6917" width="35.875" style="12" customWidth="1"/>
    <col min="6918" max="6918" width="15.375" style="12" customWidth="1"/>
    <col min="6919" max="7168" width="9" style="12"/>
    <col min="7169" max="7169" width="14" style="12" customWidth="1"/>
    <col min="7170" max="7170" width="19.5" style="12" customWidth="1"/>
    <col min="7171" max="7172" width="32.25" style="12" customWidth="1"/>
    <col min="7173" max="7173" width="35.875" style="12" customWidth="1"/>
    <col min="7174" max="7174" width="15.375" style="12" customWidth="1"/>
    <col min="7175" max="7424" width="9" style="12"/>
    <col min="7425" max="7425" width="14" style="12" customWidth="1"/>
    <col min="7426" max="7426" width="19.5" style="12" customWidth="1"/>
    <col min="7427" max="7428" width="32.25" style="12" customWidth="1"/>
    <col min="7429" max="7429" width="35.875" style="12" customWidth="1"/>
    <col min="7430" max="7430" width="15.375" style="12" customWidth="1"/>
    <col min="7431" max="7680" width="9" style="12"/>
    <col min="7681" max="7681" width="14" style="12" customWidth="1"/>
    <col min="7682" max="7682" width="19.5" style="12" customWidth="1"/>
    <col min="7683" max="7684" width="32.25" style="12" customWidth="1"/>
    <col min="7685" max="7685" width="35.875" style="12" customWidth="1"/>
    <col min="7686" max="7686" width="15.375" style="12" customWidth="1"/>
    <col min="7687" max="7936" width="9" style="12"/>
    <col min="7937" max="7937" width="14" style="12" customWidth="1"/>
    <col min="7938" max="7938" width="19.5" style="12" customWidth="1"/>
    <col min="7939" max="7940" width="32.25" style="12" customWidth="1"/>
    <col min="7941" max="7941" width="35.875" style="12" customWidth="1"/>
    <col min="7942" max="7942" width="15.375" style="12" customWidth="1"/>
    <col min="7943" max="8192" width="9" style="12"/>
    <col min="8193" max="8193" width="14" style="12" customWidth="1"/>
    <col min="8194" max="8194" width="19.5" style="12" customWidth="1"/>
    <col min="8195" max="8196" width="32.25" style="12" customWidth="1"/>
    <col min="8197" max="8197" width="35.875" style="12" customWidth="1"/>
    <col min="8198" max="8198" width="15.375" style="12" customWidth="1"/>
    <col min="8199" max="8448" width="9" style="12"/>
    <col min="8449" max="8449" width="14" style="12" customWidth="1"/>
    <col min="8450" max="8450" width="19.5" style="12" customWidth="1"/>
    <col min="8451" max="8452" width="32.25" style="12" customWidth="1"/>
    <col min="8453" max="8453" width="35.875" style="12" customWidth="1"/>
    <col min="8454" max="8454" width="15.375" style="12" customWidth="1"/>
    <col min="8455" max="8704" width="9" style="12"/>
    <col min="8705" max="8705" width="14" style="12" customWidth="1"/>
    <col min="8706" max="8706" width="19.5" style="12" customWidth="1"/>
    <col min="8707" max="8708" width="32.25" style="12" customWidth="1"/>
    <col min="8709" max="8709" width="35.875" style="12" customWidth="1"/>
    <col min="8710" max="8710" width="15.375" style="12" customWidth="1"/>
    <col min="8711" max="8960" width="9" style="12"/>
    <col min="8961" max="8961" width="14" style="12" customWidth="1"/>
    <col min="8962" max="8962" width="19.5" style="12" customWidth="1"/>
    <col min="8963" max="8964" width="32.25" style="12" customWidth="1"/>
    <col min="8965" max="8965" width="35.875" style="12" customWidth="1"/>
    <col min="8966" max="8966" width="15.375" style="12" customWidth="1"/>
    <col min="8967" max="9216" width="9" style="12"/>
    <col min="9217" max="9217" width="14" style="12" customWidth="1"/>
    <col min="9218" max="9218" width="19.5" style="12" customWidth="1"/>
    <col min="9219" max="9220" width="32.25" style="12" customWidth="1"/>
    <col min="9221" max="9221" width="35.875" style="12" customWidth="1"/>
    <col min="9222" max="9222" width="15.375" style="12" customWidth="1"/>
    <col min="9223" max="9472" width="9" style="12"/>
    <col min="9473" max="9473" width="14" style="12" customWidth="1"/>
    <col min="9474" max="9474" width="19.5" style="12" customWidth="1"/>
    <col min="9475" max="9476" width="32.25" style="12" customWidth="1"/>
    <col min="9477" max="9477" width="35.875" style="12" customWidth="1"/>
    <col min="9478" max="9478" width="15.375" style="12" customWidth="1"/>
    <col min="9479" max="9728" width="9" style="12"/>
    <col min="9729" max="9729" width="14" style="12" customWidth="1"/>
    <col min="9730" max="9730" width="19.5" style="12" customWidth="1"/>
    <col min="9731" max="9732" width="32.25" style="12" customWidth="1"/>
    <col min="9733" max="9733" width="35.875" style="12" customWidth="1"/>
    <col min="9734" max="9734" width="15.375" style="12" customWidth="1"/>
    <col min="9735" max="9984" width="9" style="12"/>
    <col min="9985" max="9985" width="14" style="12" customWidth="1"/>
    <col min="9986" max="9986" width="19.5" style="12" customWidth="1"/>
    <col min="9987" max="9988" width="32.25" style="12" customWidth="1"/>
    <col min="9989" max="9989" width="35.875" style="12" customWidth="1"/>
    <col min="9990" max="9990" width="15.375" style="12" customWidth="1"/>
    <col min="9991" max="10240" width="9" style="12"/>
    <col min="10241" max="10241" width="14" style="12" customWidth="1"/>
    <col min="10242" max="10242" width="19.5" style="12" customWidth="1"/>
    <col min="10243" max="10244" width="32.25" style="12" customWidth="1"/>
    <col min="10245" max="10245" width="35.875" style="12" customWidth="1"/>
    <col min="10246" max="10246" width="15.375" style="12" customWidth="1"/>
    <col min="10247" max="10496" width="9" style="12"/>
    <col min="10497" max="10497" width="14" style="12" customWidth="1"/>
    <col min="10498" max="10498" width="19.5" style="12" customWidth="1"/>
    <col min="10499" max="10500" width="32.25" style="12" customWidth="1"/>
    <col min="10501" max="10501" width="35.875" style="12" customWidth="1"/>
    <col min="10502" max="10502" width="15.375" style="12" customWidth="1"/>
    <col min="10503" max="10752" width="9" style="12"/>
    <col min="10753" max="10753" width="14" style="12" customWidth="1"/>
    <col min="10754" max="10754" width="19.5" style="12" customWidth="1"/>
    <col min="10755" max="10756" width="32.25" style="12" customWidth="1"/>
    <col min="10757" max="10757" width="35.875" style="12" customWidth="1"/>
    <col min="10758" max="10758" width="15.375" style="12" customWidth="1"/>
    <col min="10759" max="11008" width="9" style="12"/>
    <col min="11009" max="11009" width="14" style="12" customWidth="1"/>
    <col min="11010" max="11010" width="19.5" style="12" customWidth="1"/>
    <col min="11011" max="11012" width="32.25" style="12" customWidth="1"/>
    <col min="11013" max="11013" width="35.875" style="12" customWidth="1"/>
    <col min="11014" max="11014" width="15.375" style="12" customWidth="1"/>
    <col min="11015" max="11264" width="9" style="12"/>
    <col min="11265" max="11265" width="14" style="12" customWidth="1"/>
    <col min="11266" max="11266" width="19.5" style="12" customWidth="1"/>
    <col min="11267" max="11268" width="32.25" style="12" customWidth="1"/>
    <col min="11269" max="11269" width="35.875" style="12" customWidth="1"/>
    <col min="11270" max="11270" width="15.375" style="12" customWidth="1"/>
    <col min="11271" max="11520" width="9" style="12"/>
    <col min="11521" max="11521" width="14" style="12" customWidth="1"/>
    <col min="11522" max="11522" width="19.5" style="12" customWidth="1"/>
    <col min="11523" max="11524" width="32.25" style="12" customWidth="1"/>
    <col min="11525" max="11525" width="35.875" style="12" customWidth="1"/>
    <col min="11526" max="11526" width="15.375" style="12" customWidth="1"/>
    <col min="11527" max="11776" width="9" style="12"/>
    <col min="11777" max="11777" width="14" style="12" customWidth="1"/>
    <col min="11778" max="11778" width="19.5" style="12" customWidth="1"/>
    <col min="11779" max="11780" width="32.25" style="12" customWidth="1"/>
    <col min="11781" max="11781" width="35.875" style="12" customWidth="1"/>
    <col min="11782" max="11782" width="15.375" style="12" customWidth="1"/>
    <col min="11783" max="12032" width="9" style="12"/>
    <col min="12033" max="12033" width="14" style="12" customWidth="1"/>
    <col min="12034" max="12034" width="19.5" style="12" customWidth="1"/>
    <col min="12035" max="12036" width="32.25" style="12" customWidth="1"/>
    <col min="12037" max="12037" width="35.875" style="12" customWidth="1"/>
    <col min="12038" max="12038" width="15.375" style="12" customWidth="1"/>
    <col min="12039" max="12288" width="9" style="12"/>
    <col min="12289" max="12289" width="14" style="12" customWidth="1"/>
    <col min="12290" max="12290" width="19.5" style="12" customWidth="1"/>
    <col min="12291" max="12292" width="32.25" style="12" customWidth="1"/>
    <col min="12293" max="12293" width="35.875" style="12" customWidth="1"/>
    <col min="12294" max="12294" width="15.375" style="12" customWidth="1"/>
    <col min="12295" max="12544" width="9" style="12"/>
    <col min="12545" max="12545" width="14" style="12" customWidth="1"/>
    <col min="12546" max="12546" width="19.5" style="12" customWidth="1"/>
    <col min="12547" max="12548" width="32.25" style="12" customWidth="1"/>
    <col min="12549" max="12549" width="35.875" style="12" customWidth="1"/>
    <col min="12550" max="12550" width="15.375" style="12" customWidth="1"/>
    <col min="12551" max="12800" width="9" style="12"/>
    <col min="12801" max="12801" width="14" style="12" customWidth="1"/>
    <col min="12802" max="12802" width="19.5" style="12" customWidth="1"/>
    <col min="12803" max="12804" width="32.25" style="12" customWidth="1"/>
    <col min="12805" max="12805" width="35.875" style="12" customWidth="1"/>
    <col min="12806" max="12806" width="15.375" style="12" customWidth="1"/>
    <col min="12807" max="13056" width="9" style="12"/>
    <col min="13057" max="13057" width="14" style="12" customWidth="1"/>
    <col min="13058" max="13058" width="19.5" style="12" customWidth="1"/>
    <col min="13059" max="13060" width="32.25" style="12" customWidth="1"/>
    <col min="13061" max="13061" width="35.875" style="12" customWidth="1"/>
    <col min="13062" max="13062" width="15.375" style="12" customWidth="1"/>
    <col min="13063" max="13312" width="9" style="12"/>
    <col min="13313" max="13313" width="14" style="12" customWidth="1"/>
    <col min="13314" max="13314" width="19.5" style="12" customWidth="1"/>
    <col min="13315" max="13316" width="32.25" style="12" customWidth="1"/>
    <col min="13317" max="13317" width="35.875" style="12" customWidth="1"/>
    <col min="13318" max="13318" width="15.375" style="12" customWidth="1"/>
    <col min="13319" max="13568" width="9" style="12"/>
    <col min="13569" max="13569" width="14" style="12" customWidth="1"/>
    <col min="13570" max="13570" width="19.5" style="12" customWidth="1"/>
    <col min="13571" max="13572" width="32.25" style="12" customWidth="1"/>
    <col min="13573" max="13573" width="35.875" style="12" customWidth="1"/>
    <col min="13574" max="13574" width="15.375" style="12" customWidth="1"/>
    <col min="13575" max="13824" width="9" style="12"/>
    <col min="13825" max="13825" width="14" style="12" customWidth="1"/>
    <col min="13826" max="13826" width="19.5" style="12" customWidth="1"/>
    <col min="13827" max="13828" width="32.25" style="12" customWidth="1"/>
    <col min="13829" max="13829" width="35.875" style="12" customWidth="1"/>
    <col min="13830" max="13830" width="15.375" style="12" customWidth="1"/>
    <col min="13831" max="14080" width="9" style="12"/>
    <col min="14081" max="14081" width="14" style="12" customWidth="1"/>
    <col min="14082" max="14082" width="19.5" style="12" customWidth="1"/>
    <col min="14083" max="14084" width="32.25" style="12" customWidth="1"/>
    <col min="14085" max="14085" width="35.875" style="12" customWidth="1"/>
    <col min="14086" max="14086" width="15.375" style="12" customWidth="1"/>
    <col min="14087" max="14336" width="9" style="12"/>
    <col min="14337" max="14337" width="14" style="12" customWidth="1"/>
    <col min="14338" max="14338" width="19.5" style="12" customWidth="1"/>
    <col min="14339" max="14340" width="32.25" style="12" customWidth="1"/>
    <col min="14341" max="14341" width="35.875" style="12" customWidth="1"/>
    <col min="14342" max="14342" width="15.375" style="12" customWidth="1"/>
    <col min="14343" max="14592" width="9" style="12"/>
    <col min="14593" max="14593" width="14" style="12" customWidth="1"/>
    <col min="14594" max="14594" width="19.5" style="12" customWidth="1"/>
    <col min="14595" max="14596" width="32.25" style="12" customWidth="1"/>
    <col min="14597" max="14597" width="35.875" style="12" customWidth="1"/>
    <col min="14598" max="14598" width="15.375" style="12" customWidth="1"/>
    <col min="14599" max="14848" width="9" style="12"/>
    <col min="14849" max="14849" width="14" style="12" customWidth="1"/>
    <col min="14850" max="14850" width="19.5" style="12" customWidth="1"/>
    <col min="14851" max="14852" width="32.25" style="12" customWidth="1"/>
    <col min="14853" max="14853" width="35.875" style="12" customWidth="1"/>
    <col min="14854" max="14854" width="15.375" style="12" customWidth="1"/>
    <col min="14855" max="15104" width="9" style="12"/>
    <col min="15105" max="15105" width="14" style="12" customWidth="1"/>
    <col min="15106" max="15106" width="19.5" style="12" customWidth="1"/>
    <col min="15107" max="15108" width="32.25" style="12" customWidth="1"/>
    <col min="15109" max="15109" width="35.875" style="12" customWidth="1"/>
    <col min="15110" max="15110" width="15.375" style="12" customWidth="1"/>
    <col min="15111" max="15360" width="9" style="12"/>
    <col min="15361" max="15361" width="14" style="12" customWidth="1"/>
    <col min="15362" max="15362" width="19.5" style="12" customWidth="1"/>
    <col min="15363" max="15364" width="32.25" style="12" customWidth="1"/>
    <col min="15365" max="15365" width="35.875" style="12" customWidth="1"/>
    <col min="15366" max="15366" width="15.375" style="12" customWidth="1"/>
    <col min="15367" max="15616" width="9" style="12"/>
    <col min="15617" max="15617" width="14" style="12" customWidth="1"/>
    <col min="15618" max="15618" width="19.5" style="12" customWidth="1"/>
    <col min="15619" max="15620" width="32.25" style="12" customWidth="1"/>
    <col min="15621" max="15621" width="35.875" style="12" customWidth="1"/>
    <col min="15622" max="15622" width="15.375" style="12" customWidth="1"/>
    <col min="15623" max="15872" width="9" style="12"/>
    <col min="15873" max="15873" width="14" style="12" customWidth="1"/>
    <col min="15874" max="15874" width="19.5" style="12" customWidth="1"/>
    <col min="15875" max="15876" width="32.25" style="12" customWidth="1"/>
    <col min="15877" max="15877" width="35.875" style="12" customWidth="1"/>
    <col min="15878" max="15878" width="15.375" style="12" customWidth="1"/>
    <col min="15879" max="16128" width="9" style="12"/>
    <col min="16129" max="16129" width="14" style="12" customWidth="1"/>
    <col min="16130" max="16130" width="19.5" style="12" customWidth="1"/>
    <col min="16131" max="16132" width="32.25" style="12" customWidth="1"/>
    <col min="16133" max="16133" width="35.875" style="12" customWidth="1"/>
    <col min="16134" max="16134" width="15.375" style="12" customWidth="1"/>
    <col min="16135" max="16384" width="9" style="12"/>
  </cols>
  <sheetData>
    <row r="1" spans="1:6" s="9" customFormat="1" ht="18.75" customHeight="1" x14ac:dyDescent="0.3">
      <c r="A1" s="39" t="s">
        <v>256</v>
      </c>
      <c r="B1" s="39"/>
      <c r="C1" s="39"/>
      <c r="D1" s="39"/>
      <c r="E1" s="39"/>
      <c r="F1" s="39"/>
    </row>
    <row r="2" spans="1:6" s="10" customFormat="1" ht="10.5" customHeight="1" x14ac:dyDescent="0.3">
      <c r="D2" s="11"/>
    </row>
    <row r="3" spans="1:6" ht="18.75" customHeight="1" thickBot="1" x14ac:dyDescent="0.35">
      <c r="A3" s="12" t="s">
        <v>257</v>
      </c>
    </row>
    <row r="4" spans="1:6" s="17" customFormat="1" ht="18.75" customHeight="1" thickBot="1" x14ac:dyDescent="0.35">
      <c r="A4" s="40"/>
      <c r="B4" s="41"/>
      <c r="C4" s="42"/>
      <c r="D4" s="14" t="s">
        <v>258</v>
      </c>
      <c r="E4" s="15" t="s">
        <v>259</v>
      </c>
      <c r="F4" s="16" t="s">
        <v>260</v>
      </c>
    </row>
    <row r="5" spans="1:6" ht="18.75" customHeight="1" x14ac:dyDescent="0.3">
      <c r="A5" s="43" t="s">
        <v>261</v>
      </c>
      <c r="B5" s="46" t="s">
        <v>262</v>
      </c>
      <c r="C5" s="18" t="s">
        <v>263</v>
      </c>
      <c r="D5" s="19">
        <f>공종별집계표!F29</f>
        <v>0</v>
      </c>
      <c r="E5" s="20"/>
      <c r="F5" s="21"/>
    </row>
    <row r="6" spans="1:6" ht="18.75" customHeight="1" x14ac:dyDescent="0.3">
      <c r="A6" s="44"/>
      <c r="B6" s="47"/>
      <c r="C6" s="22" t="s">
        <v>264</v>
      </c>
      <c r="D6" s="23"/>
      <c r="E6" s="24"/>
      <c r="F6" s="25"/>
    </row>
    <row r="7" spans="1:6" ht="18.75" customHeight="1" x14ac:dyDescent="0.3">
      <c r="A7" s="44"/>
      <c r="B7" s="48"/>
      <c r="C7" s="22" t="s">
        <v>265</v>
      </c>
      <c r="D7" s="23">
        <f>INT(SUM(D5:D6))</f>
        <v>0</v>
      </c>
      <c r="E7" s="24"/>
      <c r="F7" s="25"/>
    </row>
    <row r="8" spans="1:6" ht="18.75" customHeight="1" x14ac:dyDescent="0.3">
      <c r="A8" s="44"/>
      <c r="B8" s="49" t="s">
        <v>266</v>
      </c>
      <c r="C8" s="22" t="s">
        <v>267</v>
      </c>
      <c r="D8" s="23">
        <f>공종별집계표!H29</f>
        <v>0</v>
      </c>
      <c r="E8" s="24"/>
      <c r="F8" s="25"/>
    </row>
    <row r="9" spans="1:6" ht="18.75" customHeight="1" x14ac:dyDescent="0.3">
      <c r="A9" s="44"/>
      <c r="B9" s="47"/>
      <c r="C9" s="22" t="s">
        <v>268</v>
      </c>
      <c r="D9" s="23">
        <f>INT(SUM(D8)*12.2%)</f>
        <v>0</v>
      </c>
      <c r="E9" s="24" t="s">
        <v>269</v>
      </c>
      <c r="F9" s="25"/>
    </row>
    <row r="10" spans="1:6" ht="18.75" customHeight="1" x14ac:dyDescent="0.3">
      <c r="A10" s="44"/>
      <c r="B10" s="48"/>
      <c r="C10" s="22" t="s">
        <v>270</v>
      </c>
      <c r="D10" s="23">
        <f>SUM(D8:D9)</f>
        <v>0</v>
      </c>
      <c r="E10" s="24"/>
      <c r="F10" s="25"/>
    </row>
    <row r="11" spans="1:6" ht="18.75" customHeight="1" x14ac:dyDescent="0.3">
      <c r="A11" s="44"/>
      <c r="B11" s="49" t="s">
        <v>271</v>
      </c>
      <c r="C11" s="22" t="s">
        <v>272</v>
      </c>
      <c r="D11" s="23">
        <f>공종별집계표!J29</f>
        <v>0</v>
      </c>
      <c r="E11" s="24"/>
      <c r="F11" s="25"/>
    </row>
    <row r="12" spans="1:6" ht="18.75" customHeight="1" x14ac:dyDescent="0.3">
      <c r="A12" s="44"/>
      <c r="B12" s="47"/>
      <c r="C12" s="22" t="s">
        <v>273</v>
      </c>
      <c r="D12" s="23">
        <f>INT(SUM(D10)*3.56%)</f>
        <v>0</v>
      </c>
      <c r="E12" s="24" t="s">
        <v>274</v>
      </c>
      <c r="F12" s="25"/>
    </row>
    <row r="13" spans="1:6" ht="18.75" customHeight="1" x14ac:dyDescent="0.3">
      <c r="A13" s="44"/>
      <c r="B13" s="47"/>
      <c r="C13" s="22" t="s">
        <v>275</v>
      </c>
      <c r="D13" s="23">
        <f>INT(SUM(D10)*1.01%)</f>
        <v>0</v>
      </c>
      <c r="E13" s="24" t="s">
        <v>276</v>
      </c>
      <c r="F13" s="25"/>
    </row>
    <row r="14" spans="1:6" ht="18.75" customHeight="1" x14ac:dyDescent="0.3">
      <c r="A14" s="44"/>
      <c r="B14" s="47"/>
      <c r="C14" s="22" t="s">
        <v>277</v>
      </c>
      <c r="D14" s="23">
        <f>INT(SUM(D8)*3.545%)*0</f>
        <v>0</v>
      </c>
      <c r="E14" s="24" t="s">
        <v>278</v>
      </c>
      <c r="F14" s="25"/>
    </row>
    <row r="15" spans="1:6" ht="18.75" customHeight="1" x14ac:dyDescent="0.3">
      <c r="A15" s="44"/>
      <c r="B15" s="47"/>
      <c r="C15" s="22" t="s">
        <v>279</v>
      </c>
      <c r="D15" s="23">
        <f>INT(D14*12.95%)</f>
        <v>0</v>
      </c>
      <c r="E15" s="24" t="s">
        <v>280</v>
      </c>
      <c r="F15" s="25"/>
    </row>
    <row r="16" spans="1:6" ht="18.75" customHeight="1" x14ac:dyDescent="0.3">
      <c r="A16" s="44"/>
      <c r="B16" s="47"/>
      <c r="C16" s="22" t="s">
        <v>281</v>
      </c>
      <c r="D16" s="23">
        <f>INT(SUM(D8)*4.5%)*0</f>
        <v>0</v>
      </c>
      <c r="E16" s="24" t="s">
        <v>282</v>
      </c>
      <c r="F16" s="25"/>
    </row>
    <row r="17" spans="1:9" ht="18.75" customHeight="1" x14ac:dyDescent="0.3">
      <c r="A17" s="44"/>
      <c r="B17" s="47"/>
      <c r="C17" s="22" t="s">
        <v>283</v>
      </c>
      <c r="D17" s="23">
        <f>MIN(H17,I17)</f>
        <v>0</v>
      </c>
      <c r="E17" s="24" t="s">
        <v>284</v>
      </c>
      <c r="F17" s="25"/>
      <c r="H17" s="23">
        <f>INT(SUM(D5+D8+D32/1.1)*2.93%)</f>
        <v>0</v>
      </c>
      <c r="I17" s="23">
        <f>INT(SUM(D5+D8)*2.93%)*1.2</f>
        <v>0</v>
      </c>
    </row>
    <row r="18" spans="1:9" ht="18.75" customHeight="1" x14ac:dyDescent="0.3">
      <c r="A18" s="44"/>
      <c r="B18" s="47"/>
      <c r="C18" s="22" t="s">
        <v>285</v>
      </c>
      <c r="D18" s="23">
        <f>INT(SUM(D5+D8+D11)*0.3%)</f>
        <v>0</v>
      </c>
      <c r="E18" s="24" t="s">
        <v>286</v>
      </c>
      <c r="F18" s="25"/>
    </row>
    <row r="19" spans="1:9" ht="18.75" customHeight="1" x14ac:dyDescent="0.3">
      <c r="A19" s="44"/>
      <c r="B19" s="47"/>
      <c r="C19" s="22" t="s">
        <v>287</v>
      </c>
      <c r="D19" s="23">
        <f>INT(SUM(D5+D8+D11)*0.081%)*0</f>
        <v>0</v>
      </c>
      <c r="E19" s="24" t="s">
        <v>288</v>
      </c>
      <c r="F19" s="25"/>
    </row>
    <row r="20" spans="1:9" ht="18.75" customHeight="1" x14ac:dyDescent="0.3">
      <c r="A20" s="44"/>
      <c r="B20" s="47"/>
      <c r="C20" s="22" t="s">
        <v>289</v>
      </c>
      <c r="D20" s="23">
        <f>INT(SUM(D5+D8+D11)*0.1%)</f>
        <v>0</v>
      </c>
      <c r="E20" s="24" t="s">
        <v>290</v>
      </c>
      <c r="F20" s="25"/>
    </row>
    <row r="21" spans="1:9" ht="18.75" customHeight="1" x14ac:dyDescent="0.3">
      <c r="A21" s="44"/>
      <c r="B21" s="47"/>
      <c r="C21" s="22" t="s">
        <v>291</v>
      </c>
      <c r="D21" s="23">
        <f>INT(D8*2.3%)</f>
        <v>0</v>
      </c>
      <c r="E21" s="24" t="s">
        <v>292</v>
      </c>
      <c r="F21" s="25"/>
    </row>
    <row r="22" spans="1:9" ht="18.75" customHeight="1" x14ac:dyDescent="0.3">
      <c r="A22" s="44"/>
      <c r="B22" s="47"/>
      <c r="C22" s="22" t="s">
        <v>293</v>
      </c>
      <c r="D22" s="23">
        <f>INT(SUM(D7+D10)*5.8%)</f>
        <v>0</v>
      </c>
      <c r="E22" s="24" t="s">
        <v>294</v>
      </c>
      <c r="F22" s="25"/>
    </row>
    <row r="23" spans="1:9" ht="18.75" customHeight="1" x14ac:dyDescent="0.3">
      <c r="A23" s="45"/>
      <c r="B23" s="48"/>
      <c r="C23" s="26" t="s">
        <v>295</v>
      </c>
      <c r="D23" s="23">
        <f>INT(SUM(D11:D22))</f>
        <v>0</v>
      </c>
      <c r="E23" s="24"/>
      <c r="F23" s="25"/>
    </row>
    <row r="24" spans="1:9" ht="18.75" customHeight="1" x14ac:dyDescent="0.3">
      <c r="A24" s="35" t="s">
        <v>296</v>
      </c>
      <c r="B24" s="36"/>
      <c r="C24" s="36"/>
      <c r="D24" s="23">
        <f>SUM(D23,D10,D7)</f>
        <v>0</v>
      </c>
      <c r="E24" s="24"/>
      <c r="F24" s="25"/>
    </row>
    <row r="25" spans="1:9" ht="18.75" customHeight="1" x14ac:dyDescent="0.3">
      <c r="A25" s="35" t="s">
        <v>297</v>
      </c>
      <c r="B25" s="36"/>
      <c r="C25" s="36"/>
      <c r="D25" s="23">
        <f>INT(SUM(D24)*6%)</f>
        <v>0</v>
      </c>
      <c r="E25" s="24" t="s">
        <v>298</v>
      </c>
      <c r="F25" s="25"/>
    </row>
    <row r="26" spans="1:9" ht="18.75" customHeight="1" x14ac:dyDescent="0.3">
      <c r="A26" s="35" t="s">
        <v>299</v>
      </c>
      <c r="B26" s="36"/>
      <c r="C26" s="36"/>
      <c r="D26" s="23">
        <f>INT((SUM(D10+D23+D25))*12.4%)</f>
        <v>0</v>
      </c>
      <c r="E26" s="24" t="s">
        <v>310</v>
      </c>
      <c r="F26" s="25"/>
    </row>
    <row r="27" spans="1:9" ht="18.75" customHeight="1" x14ac:dyDescent="0.3">
      <c r="A27" s="35" t="s">
        <v>300</v>
      </c>
      <c r="B27" s="36"/>
      <c r="C27" s="36"/>
      <c r="D27" s="23">
        <f>INT(SUM(D24:D26))</f>
        <v>0</v>
      </c>
      <c r="E27" s="24"/>
      <c r="F27" s="25"/>
    </row>
    <row r="28" spans="1:9" ht="18.75" customHeight="1" x14ac:dyDescent="0.3">
      <c r="A28" s="35" t="s">
        <v>301</v>
      </c>
      <c r="B28" s="36"/>
      <c r="C28" s="36"/>
      <c r="D28" s="23"/>
      <c r="E28" s="24"/>
      <c r="F28" s="25"/>
    </row>
    <row r="29" spans="1:9" ht="18.75" customHeight="1" x14ac:dyDescent="0.3">
      <c r="A29" s="35" t="s">
        <v>302</v>
      </c>
      <c r="B29" s="36"/>
      <c r="C29" s="36"/>
      <c r="D29" s="23">
        <f>INT((D27+D28)*10%)</f>
        <v>0</v>
      </c>
      <c r="E29" s="24" t="s">
        <v>303</v>
      </c>
      <c r="F29" s="25"/>
    </row>
    <row r="30" spans="1:9" ht="18.75" customHeight="1" x14ac:dyDescent="0.3">
      <c r="A30" s="32" t="s">
        <v>304</v>
      </c>
      <c r="B30" s="33"/>
      <c r="C30" s="34"/>
      <c r="D30" s="23">
        <f>INT(SUM(D27:D29))</f>
        <v>0</v>
      </c>
      <c r="E30" s="24"/>
      <c r="F30" s="27"/>
    </row>
    <row r="31" spans="1:9" ht="18.75" customHeight="1" x14ac:dyDescent="0.3">
      <c r="A31" s="35" t="s">
        <v>305</v>
      </c>
      <c r="B31" s="36"/>
      <c r="C31" s="36"/>
      <c r="D31" s="23"/>
      <c r="E31" s="24"/>
      <c r="F31" s="27"/>
    </row>
    <row r="32" spans="1:9" ht="18.75" customHeight="1" x14ac:dyDescent="0.3">
      <c r="A32" s="35" t="s">
        <v>306</v>
      </c>
      <c r="B32" s="36"/>
      <c r="C32" s="36"/>
      <c r="D32" s="23"/>
      <c r="E32" s="24" t="s">
        <v>307</v>
      </c>
      <c r="F32" s="27"/>
    </row>
    <row r="33" spans="1:6" ht="18.75" customHeight="1" x14ac:dyDescent="0.3">
      <c r="A33" s="35" t="s">
        <v>308</v>
      </c>
      <c r="B33" s="36"/>
      <c r="C33" s="36"/>
      <c r="D33" s="23"/>
      <c r="E33" s="24" t="s">
        <v>307</v>
      </c>
      <c r="F33" s="27"/>
    </row>
    <row r="34" spans="1:6" ht="18.75" customHeight="1" thickBot="1" x14ac:dyDescent="0.35">
      <c r="A34" s="37" t="s">
        <v>309</v>
      </c>
      <c r="B34" s="38"/>
      <c r="C34" s="38"/>
      <c r="D34" s="28">
        <f>INT(SUM(D30:D33)/1000)*1000</f>
        <v>0</v>
      </c>
      <c r="E34" s="29"/>
      <c r="F34" s="30"/>
    </row>
    <row r="36" spans="1:6" x14ac:dyDescent="0.3">
      <c r="D36" s="31">
        <f>D5+D8+D11</f>
        <v>0</v>
      </c>
    </row>
  </sheetData>
  <mergeCells count="17">
    <mergeCell ref="A29:C29"/>
    <mergeCell ref="A1:F1"/>
    <mergeCell ref="A4:C4"/>
    <mergeCell ref="A5:A23"/>
    <mergeCell ref="B5:B7"/>
    <mergeCell ref="B8:B10"/>
    <mergeCell ref="B11:B23"/>
    <mergeCell ref="A24:C24"/>
    <mergeCell ref="A25:C25"/>
    <mergeCell ref="A26:C26"/>
    <mergeCell ref="A27:C27"/>
    <mergeCell ref="A28:C28"/>
    <mergeCell ref="A30:C30"/>
    <mergeCell ref="A31:C31"/>
    <mergeCell ref="A32:C32"/>
    <mergeCell ref="A33:C33"/>
    <mergeCell ref="A34:C34"/>
  </mergeCells>
  <phoneticPr fontId="1" type="noConversion"/>
  <pageMargins left="0.65" right="0.4" top="0.7" bottom="0.32" header="0.23" footer="0.3"/>
  <pageSetup paperSize="9" scale="8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view="pageBreakPreview" zoomScaleNormal="75" zoomScaleSheetLayoutView="100" workbookViewId="0">
      <selection sqref="A1:M1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0" ht="30" customHeight="1" x14ac:dyDescent="0.3">
      <c r="A2" s="50" t="s">
        <v>311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20" ht="30" customHeight="1" x14ac:dyDescent="0.3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1"/>
      <c r="G3" s="51" t="s">
        <v>9</v>
      </c>
      <c r="H3" s="51"/>
      <c r="I3" s="51" t="s">
        <v>10</v>
      </c>
      <c r="J3" s="51"/>
      <c r="K3" s="51" t="s">
        <v>11</v>
      </c>
      <c r="L3" s="51"/>
      <c r="M3" s="51" t="s">
        <v>12</v>
      </c>
      <c r="N3" s="50" t="s">
        <v>13</v>
      </c>
      <c r="O3" s="50" t="s">
        <v>14</v>
      </c>
      <c r="P3" s="50" t="s">
        <v>15</v>
      </c>
      <c r="Q3" s="50" t="s">
        <v>16</v>
      </c>
      <c r="R3" s="50" t="s">
        <v>17</v>
      </c>
      <c r="S3" s="50" t="s">
        <v>18</v>
      </c>
      <c r="T3" s="50" t="s">
        <v>19</v>
      </c>
    </row>
    <row r="4" spans="1:20" ht="30" customHeight="1" x14ac:dyDescent="0.3">
      <c r="A4" s="52"/>
      <c r="B4" s="52"/>
      <c r="C4" s="52"/>
      <c r="D4" s="52"/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  <c r="M4" s="52"/>
      <c r="N4" s="50"/>
      <c r="O4" s="50"/>
      <c r="P4" s="50"/>
      <c r="Q4" s="50"/>
      <c r="R4" s="50"/>
      <c r="S4" s="50"/>
      <c r="T4" s="50"/>
    </row>
    <row r="5" spans="1:20" ht="30" customHeight="1" x14ac:dyDescent="0.3">
      <c r="A5" s="5" t="s">
        <v>51</v>
      </c>
      <c r="B5" s="5" t="s">
        <v>52</v>
      </c>
      <c r="C5" s="5" t="s">
        <v>52</v>
      </c>
      <c r="D5" s="6">
        <v>1</v>
      </c>
      <c r="E5" s="7">
        <f>F6+F7+F8+F9</f>
        <v>0</v>
      </c>
      <c r="F5" s="7">
        <f>E5*D5</f>
        <v>0</v>
      </c>
      <c r="G5" s="7">
        <f>H6+H7+H8+H9</f>
        <v>0</v>
      </c>
      <c r="H5" s="7">
        <f>G5*D5</f>
        <v>0</v>
      </c>
      <c r="I5" s="7">
        <f>J6+J7+J8+J9</f>
        <v>0</v>
      </c>
      <c r="J5" s="7">
        <f>I5*D5</f>
        <v>0</v>
      </c>
      <c r="K5" s="7">
        <f t="shared" ref="K5:L9" si="0">E5+G5+I5</f>
        <v>0</v>
      </c>
      <c r="L5" s="7">
        <f t="shared" si="0"/>
        <v>0</v>
      </c>
      <c r="M5" s="5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3"/>
    </row>
    <row r="6" spans="1:20" ht="30" customHeight="1" x14ac:dyDescent="0.3">
      <c r="A6" s="5" t="s">
        <v>54</v>
      </c>
      <c r="B6" s="5" t="s">
        <v>52</v>
      </c>
      <c r="C6" s="5" t="s">
        <v>52</v>
      </c>
      <c r="D6" s="6">
        <v>1</v>
      </c>
      <c r="E6" s="7">
        <f>공종별내역서!F25</f>
        <v>0</v>
      </c>
      <c r="F6" s="7">
        <f>E6*D6</f>
        <v>0</v>
      </c>
      <c r="G6" s="7">
        <f>공종별내역서!H25</f>
        <v>0</v>
      </c>
      <c r="H6" s="7">
        <f>G6*D6</f>
        <v>0</v>
      </c>
      <c r="I6" s="7">
        <f>공종별내역서!J25</f>
        <v>0</v>
      </c>
      <c r="J6" s="7">
        <f>I6*D6</f>
        <v>0</v>
      </c>
      <c r="K6" s="7">
        <f t="shared" si="0"/>
        <v>0</v>
      </c>
      <c r="L6" s="7">
        <f t="shared" si="0"/>
        <v>0</v>
      </c>
      <c r="M6" s="5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3"/>
    </row>
    <row r="7" spans="1:20" ht="30" customHeight="1" x14ac:dyDescent="0.3">
      <c r="A7" s="5" t="s">
        <v>69</v>
      </c>
      <c r="B7" s="5" t="s">
        <v>52</v>
      </c>
      <c r="C7" s="5" t="s">
        <v>52</v>
      </c>
      <c r="D7" s="6">
        <v>1</v>
      </c>
      <c r="E7" s="7">
        <f>공종별내역서!F71</f>
        <v>0</v>
      </c>
      <c r="F7" s="7">
        <f>E7*D7</f>
        <v>0</v>
      </c>
      <c r="G7" s="7">
        <f>공종별내역서!H71</f>
        <v>0</v>
      </c>
      <c r="H7" s="7">
        <f>G7*D7</f>
        <v>0</v>
      </c>
      <c r="I7" s="7">
        <f>공종별내역서!J71</f>
        <v>0</v>
      </c>
      <c r="J7" s="7">
        <f>I7*D7</f>
        <v>0</v>
      </c>
      <c r="K7" s="7">
        <f t="shared" si="0"/>
        <v>0</v>
      </c>
      <c r="L7" s="7">
        <f t="shared" si="0"/>
        <v>0</v>
      </c>
      <c r="M7" s="5" t="s">
        <v>52</v>
      </c>
      <c r="N7" s="1" t="s">
        <v>70</v>
      </c>
      <c r="O7" s="1" t="s">
        <v>52</v>
      </c>
      <c r="P7" s="1" t="s">
        <v>53</v>
      </c>
      <c r="Q7" s="1" t="s">
        <v>52</v>
      </c>
      <c r="R7">
        <v>2</v>
      </c>
      <c r="S7" s="1" t="s">
        <v>52</v>
      </c>
      <c r="T7" s="3"/>
    </row>
    <row r="8" spans="1:20" ht="30" customHeight="1" x14ac:dyDescent="0.3">
      <c r="A8" s="5" t="s">
        <v>200</v>
      </c>
      <c r="B8" s="5" t="s">
        <v>52</v>
      </c>
      <c r="C8" s="5" t="s">
        <v>52</v>
      </c>
      <c r="D8" s="6">
        <v>1</v>
      </c>
      <c r="E8" s="7">
        <f>공종별내역서!F91</f>
        <v>0</v>
      </c>
      <c r="F8" s="7">
        <f>E8*D8</f>
        <v>0</v>
      </c>
      <c r="G8" s="7">
        <f>공종별내역서!H91</f>
        <v>0</v>
      </c>
      <c r="H8" s="7">
        <f>G8*D8</f>
        <v>0</v>
      </c>
      <c r="I8" s="7">
        <f>공종별내역서!J91</f>
        <v>0</v>
      </c>
      <c r="J8" s="7">
        <f>I8*D8</f>
        <v>0</v>
      </c>
      <c r="K8" s="7">
        <f t="shared" si="0"/>
        <v>0</v>
      </c>
      <c r="L8" s="7">
        <f t="shared" si="0"/>
        <v>0</v>
      </c>
      <c r="M8" s="5" t="s">
        <v>52</v>
      </c>
      <c r="N8" s="1" t="s">
        <v>201</v>
      </c>
      <c r="O8" s="1" t="s">
        <v>52</v>
      </c>
      <c r="P8" s="1" t="s">
        <v>53</v>
      </c>
      <c r="Q8" s="1" t="s">
        <v>52</v>
      </c>
      <c r="R8">
        <v>2</v>
      </c>
      <c r="S8" s="1" t="s">
        <v>52</v>
      </c>
      <c r="T8" s="3"/>
    </row>
    <row r="9" spans="1:20" ht="30" customHeight="1" x14ac:dyDescent="0.3">
      <c r="A9" s="5" t="s">
        <v>218</v>
      </c>
      <c r="B9" s="5" t="s">
        <v>52</v>
      </c>
      <c r="C9" s="5" t="s">
        <v>52</v>
      </c>
      <c r="D9" s="6">
        <v>1</v>
      </c>
      <c r="E9" s="7">
        <f>공종별내역서!F111</f>
        <v>0</v>
      </c>
      <c r="F9" s="7">
        <f>E9*D9</f>
        <v>0</v>
      </c>
      <c r="G9" s="7">
        <f>공종별내역서!H111</f>
        <v>0</v>
      </c>
      <c r="H9" s="7">
        <f>G9*D9</f>
        <v>0</v>
      </c>
      <c r="I9" s="7">
        <f>공종별내역서!J111</f>
        <v>0</v>
      </c>
      <c r="J9" s="7">
        <f>I9*D9</f>
        <v>0</v>
      </c>
      <c r="K9" s="7">
        <f t="shared" si="0"/>
        <v>0</v>
      </c>
      <c r="L9" s="7">
        <f t="shared" si="0"/>
        <v>0</v>
      </c>
      <c r="M9" s="5" t="s">
        <v>52</v>
      </c>
      <c r="N9" s="1" t="s">
        <v>219</v>
      </c>
      <c r="O9" s="1" t="s">
        <v>52</v>
      </c>
      <c r="P9" s="1" t="s">
        <v>53</v>
      </c>
      <c r="Q9" s="1" t="s">
        <v>52</v>
      </c>
      <c r="R9">
        <v>2</v>
      </c>
      <c r="S9" s="1" t="s">
        <v>52</v>
      </c>
      <c r="T9" s="3"/>
    </row>
    <row r="10" spans="1:20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T10" s="3"/>
    </row>
    <row r="11" spans="1:20" ht="30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T11" s="3"/>
    </row>
    <row r="12" spans="1:20" ht="30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T12" s="3"/>
    </row>
    <row r="13" spans="1:20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T13" s="3"/>
    </row>
    <row r="14" spans="1:20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T14" s="3"/>
    </row>
    <row r="15" spans="1:20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T15" s="3"/>
    </row>
    <row r="16" spans="1:20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T16" s="3"/>
    </row>
    <row r="17" spans="1:20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T17" s="3"/>
    </row>
    <row r="18" spans="1:20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T18" s="3"/>
    </row>
    <row r="19" spans="1:20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T19" s="3"/>
    </row>
    <row r="20" spans="1:20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T20" s="3"/>
    </row>
    <row r="21" spans="1:20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T21" s="3"/>
    </row>
    <row r="22" spans="1:20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T22" s="3"/>
    </row>
    <row r="23" spans="1:20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T23" s="3"/>
    </row>
    <row r="24" spans="1:20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T24" s="3"/>
    </row>
    <row r="25" spans="1:20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T25" s="3"/>
    </row>
    <row r="26" spans="1:20" ht="30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T26" s="3"/>
    </row>
    <row r="27" spans="1:20" ht="30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T27" s="3"/>
    </row>
    <row r="28" spans="1:20" ht="30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T28" s="3"/>
    </row>
    <row r="29" spans="1:20" ht="30" customHeight="1" x14ac:dyDescent="0.3">
      <c r="A29" s="5" t="s">
        <v>67</v>
      </c>
      <c r="B29" s="6"/>
      <c r="C29" s="6"/>
      <c r="D29" s="6"/>
      <c r="E29" s="6"/>
      <c r="F29" s="7">
        <f>F5</f>
        <v>0</v>
      </c>
      <c r="G29" s="6"/>
      <c r="H29" s="7">
        <f>H5</f>
        <v>0</v>
      </c>
      <c r="I29" s="6"/>
      <c r="J29" s="7">
        <f>J5</f>
        <v>0</v>
      </c>
      <c r="K29" s="6"/>
      <c r="L29" s="7">
        <f>L5</f>
        <v>0</v>
      </c>
      <c r="M29" s="6"/>
      <c r="T29" s="3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11"/>
  <sheetViews>
    <sheetView view="pageBreakPreview" zoomScaleNormal="100" zoomScaleSheetLayoutView="100" workbookViewId="0">
      <selection sqref="A1:M1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48" ht="30" customHeight="1" x14ac:dyDescent="0.3">
      <c r="A2" s="51" t="s">
        <v>2</v>
      </c>
      <c r="B2" s="51" t="s">
        <v>3</v>
      </c>
      <c r="C2" s="51" t="s">
        <v>4</v>
      </c>
      <c r="D2" s="51" t="s">
        <v>5</v>
      </c>
      <c r="E2" s="51" t="s">
        <v>6</v>
      </c>
      <c r="F2" s="51"/>
      <c r="G2" s="51" t="s">
        <v>9</v>
      </c>
      <c r="H2" s="51"/>
      <c r="I2" s="51" t="s">
        <v>10</v>
      </c>
      <c r="J2" s="51"/>
      <c r="K2" s="51" t="s">
        <v>11</v>
      </c>
      <c r="L2" s="51"/>
      <c r="M2" s="51" t="s">
        <v>12</v>
      </c>
      <c r="N2" s="50" t="s">
        <v>20</v>
      </c>
      <c r="O2" s="50" t="s">
        <v>14</v>
      </c>
      <c r="P2" s="50" t="s">
        <v>21</v>
      </c>
      <c r="Q2" s="50" t="s">
        <v>13</v>
      </c>
      <c r="R2" s="50" t="s">
        <v>22</v>
      </c>
      <c r="S2" s="50" t="s">
        <v>23</v>
      </c>
      <c r="T2" s="50" t="s">
        <v>24</v>
      </c>
      <c r="U2" s="50" t="s">
        <v>25</v>
      </c>
      <c r="V2" s="50" t="s">
        <v>26</v>
      </c>
      <c r="W2" s="50" t="s">
        <v>27</v>
      </c>
      <c r="X2" s="50" t="s">
        <v>28</v>
      </c>
      <c r="Y2" s="50" t="s">
        <v>29</v>
      </c>
      <c r="Z2" s="50" t="s">
        <v>30</v>
      </c>
      <c r="AA2" s="50" t="s">
        <v>31</v>
      </c>
      <c r="AB2" s="50" t="s">
        <v>32</v>
      </c>
      <c r="AC2" s="50" t="s">
        <v>33</v>
      </c>
      <c r="AD2" s="50" t="s">
        <v>34</v>
      </c>
      <c r="AE2" s="50" t="s">
        <v>35</v>
      </c>
      <c r="AF2" s="50" t="s">
        <v>36</v>
      </c>
      <c r="AG2" s="50" t="s">
        <v>37</v>
      </c>
      <c r="AH2" s="50" t="s">
        <v>38</v>
      </c>
      <c r="AI2" s="50" t="s">
        <v>39</v>
      </c>
      <c r="AJ2" s="50" t="s">
        <v>40</v>
      </c>
      <c r="AK2" s="50" t="s">
        <v>41</v>
      </c>
      <c r="AL2" s="50" t="s">
        <v>42</v>
      </c>
      <c r="AM2" s="50" t="s">
        <v>43</v>
      </c>
      <c r="AN2" s="50" t="s">
        <v>44</v>
      </c>
      <c r="AO2" s="50" t="s">
        <v>45</v>
      </c>
      <c r="AP2" s="50" t="s">
        <v>46</v>
      </c>
      <c r="AQ2" s="50" t="s">
        <v>47</v>
      </c>
      <c r="AR2" s="50" t="s">
        <v>48</v>
      </c>
      <c r="AS2" s="50" t="s">
        <v>16</v>
      </c>
      <c r="AT2" s="50" t="s">
        <v>17</v>
      </c>
      <c r="AU2" s="50" t="s">
        <v>49</v>
      </c>
      <c r="AV2" s="50" t="s">
        <v>50</v>
      </c>
    </row>
    <row r="3" spans="1:48" ht="30" customHeight="1" x14ac:dyDescent="0.3">
      <c r="A3" s="51"/>
      <c r="B3" s="51"/>
      <c r="C3" s="51"/>
      <c r="D3" s="51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51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</row>
    <row r="4" spans="1:48" ht="30" customHeight="1" x14ac:dyDescent="0.3">
      <c r="A4" s="5" t="s">
        <v>54</v>
      </c>
      <c r="B4" s="5" t="s">
        <v>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Q4" s="1" t="s">
        <v>55</v>
      </c>
    </row>
    <row r="5" spans="1:48" ht="30" customHeight="1" x14ac:dyDescent="0.3">
      <c r="A5" s="5" t="s">
        <v>56</v>
      </c>
      <c r="B5" s="5" t="s">
        <v>57</v>
      </c>
      <c r="C5" s="5" t="s">
        <v>58</v>
      </c>
      <c r="D5" s="6">
        <v>1</v>
      </c>
      <c r="E5" s="8"/>
      <c r="F5" s="8"/>
      <c r="G5" s="8"/>
      <c r="H5" s="8"/>
      <c r="I5" s="8"/>
      <c r="J5" s="8"/>
      <c r="K5" s="8"/>
      <c r="L5" s="8"/>
      <c r="M5" s="5"/>
      <c r="N5" s="1" t="s">
        <v>59</v>
      </c>
      <c r="O5" s="1" t="s">
        <v>52</v>
      </c>
      <c r="P5" s="1" t="s">
        <v>52</v>
      </c>
      <c r="Q5" s="1" t="s">
        <v>55</v>
      </c>
      <c r="R5" s="1" t="s">
        <v>60</v>
      </c>
      <c r="S5" s="1" t="s">
        <v>61</v>
      </c>
      <c r="T5" s="1" t="s">
        <v>61</v>
      </c>
      <c r="AR5" s="1" t="s">
        <v>52</v>
      </c>
      <c r="AS5" s="1" t="s">
        <v>52</v>
      </c>
      <c r="AU5" s="1" t="s">
        <v>62</v>
      </c>
      <c r="AV5">
        <v>79</v>
      </c>
    </row>
    <row r="6" spans="1:48" ht="30" customHeight="1" x14ac:dyDescent="0.3">
      <c r="A6" s="5" t="s">
        <v>63</v>
      </c>
      <c r="B6" s="5" t="s">
        <v>64</v>
      </c>
      <c r="C6" s="5" t="s">
        <v>58</v>
      </c>
      <c r="D6" s="6">
        <v>1</v>
      </c>
      <c r="E6" s="8"/>
      <c r="F6" s="8"/>
      <c r="G6" s="8"/>
      <c r="H6" s="8"/>
      <c r="I6" s="8"/>
      <c r="J6" s="8"/>
      <c r="K6" s="8"/>
      <c r="L6" s="8"/>
      <c r="M6" s="5"/>
      <c r="N6" s="1" t="s">
        <v>65</v>
      </c>
      <c r="O6" s="1" t="s">
        <v>52</v>
      </c>
      <c r="P6" s="1" t="s">
        <v>52</v>
      </c>
      <c r="Q6" s="1" t="s">
        <v>55</v>
      </c>
      <c r="R6" s="1" t="s">
        <v>61</v>
      </c>
      <c r="S6" s="1" t="s">
        <v>61</v>
      </c>
      <c r="T6" s="1" t="s">
        <v>60</v>
      </c>
      <c r="AR6" s="1" t="s">
        <v>52</v>
      </c>
      <c r="AS6" s="1" t="s">
        <v>52</v>
      </c>
      <c r="AU6" s="1" t="s">
        <v>66</v>
      </c>
      <c r="AV6">
        <v>5</v>
      </c>
    </row>
    <row r="7" spans="1:48" ht="30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48" ht="30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48" ht="30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48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48" ht="30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48" ht="30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48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48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48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48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48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48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48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48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48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48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48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48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48" ht="30" customHeight="1" x14ac:dyDescent="0.3">
      <c r="A25" s="5" t="s">
        <v>67</v>
      </c>
      <c r="B25" s="6"/>
      <c r="C25" s="6"/>
      <c r="D25" s="6"/>
      <c r="E25" s="6"/>
      <c r="F25" s="8">
        <f>SUM(F5:F24)</f>
        <v>0</v>
      </c>
      <c r="G25" s="6"/>
      <c r="H25" s="8">
        <f>SUM(H5:H24)</f>
        <v>0</v>
      </c>
      <c r="I25" s="6"/>
      <c r="J25" s="8">
        <f>SUM(J5:J24)</f>
        <v>0</v>
      </c>
      <c r="K25" s="6"/>
      <c r="L25" s="8">
        <f>SUM(L5:L24)</f>
        <v>0</v>
      </c>
      <c r="M25" s="6"/>
      <c r="N25" t="s">
        <v>68</v>
      </c>
    </row>
    <row r="26" spans="1:48" ht="30" customHeight="1" x14ac:dyDescent="0.3">
      <c r="A26" s="5" t="s">
        <v>69</v>
      </c>
      <c r="B26" s="5" t="s">
        <v>52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Q26" s="1" t="s">
        <v>70</v>
      </c>
    </row>
    <row r="27" spans="1:48" ht="30" customHeight="1" x14ac:dyDescent="0.3">
      <c r="A27" s="5" t="s">
        <v>71</v>
      </c>
      <c r="B27" s="5" t="s">
        <v>72</v>
      </c>
      <c r="C27" s="5" t="s">
        <v>73</v>
      </c>
      <c r="D27" s="6">
        <v>39</v>
      </c>
      <c r="E27" s="8"/>
      <c r="F27" s="8"/>
      <c r="G27" s="8"/>
      <c r="H27" s="8"/>
      <c r="I27" s="8"/>
      <c r="J27" s="8"/>
      <c r="K27" s="8"/>
      <c r="L27" s="8"/>
      <c r="M27" s="5"/>
      <c r="N27" s="1" t="s">
        <v>74</v>
      </c>
      <c r="O27" s="1" t="s">
        <v>52</v>
      </c>
      <c r="P27" s="1" t="s">
        <v>52</v>
      </c>
      <c r="Q27" s="1" t="s">
        <v>70</v>
      </c>
      <c r="R27" s="1" t="s">
        <v>60</v>
      </c>
      <c r="S27" s="1" t="s">
        <v>61</v>
      </c>
      <c r="T27" s="1" t="s">
        <v>61</v>
      </c>
      <c r="AR27" s="1" t="s">
        <v>52</v>
      </c>
      <c r="AS27" s="1" t="s">
        <v>52</v>
      </c>
      <c r="AU27" s="1" t="s">
        <v>75</v>
      </c>
      <c r="AV27">
        <v>122</v>
      </c>
    </row>
    <row r="28" spans="1:48" ht="30" customHeight="1" x14ac:dyDescent="0.3">
      <c r="A28" s="5" t="s">
        <v>71</v>
      </c>
      <c r="B28" s="5" t="s">
        <v>76</v>
      </c>
      <c r="C28" s="5" t="s">
        <v>73</v>
      </c>
      <c r="D28" s="6">
        <v>6</v>
      </c>
      <c r="E28" s="8"/>
      <c r="F28" s="8"/>
      <c r="G28" s="8"/>
      <c r="H28" s="8"/>
      <c r="I28" s="8"/>
      <c r="J28" s="8"/>
      <c r="K28" s="8"/>
      <c r="L28" s="8"/>
      <c r="M28" s="5"/>
      <c r="N28" s="1" t="s">
        <v>77</v>
      </c>
      <c r="O28" s="1" t="s">
        <v>52</v>
      </c>
      <c r="P28" s="1" t="s">
        <v>52</v>
      </c>
      <c r="Q28" s="1" t="s">
        <v>70</v>
      </c>
      <c r="R28" s="1" t="s">
        <v>60</v>
      </c>
      <c r="S28" s="1" t="s">
        <v>61</v>
      </c>
      <c r="T28" s="1" t="s">
        <v>61</v>
      </c>
      <c r="AR28" s="1" t="s">
        <v>52</v>
      </c>
      <c r="AS28" s="1" t="s">
        <v>52</v>
      </c>
      <c r="AU28" s="1" t="s">
        <v>78</v>
      </c>
      <c r="AV28">
        <v>123</v>
      </c>
    </row>
    <row r="29" spans="1:48" ht="30" customHeight="1" x14ac:dyDescent="0.3">
      <c r="A29" s="5" t="s">
        <v>71</v>
      </c>
      <c r="B29" s="5" t="s">
        <v>79</v>
      </c>
      <c r="C29" s="5" t="s">
        <v>73</v>
      </c>
      <c r="D29" s="6">
        <v>13</v>
      </c>
      <c r="E29" s="8"/>
      <c r="F29" s="8"/>
      <c r="G29" s="8"/>
      <c r="H29" s="8"/>
      <c r="I29" s="8"/>
      <c r="J29" s="8"/>
      <c r="K29" s="8"/>
      <c r="L29" s="8"/>
      <c r="M29" s="5"/>
      <c r="N29" s="1" t="s">
        <v>80</v>
      </c>
      <c r="O29" s="1" t="s">
        <v>52</v>
      </c>
      <c r="P29" s="1" t="s">
        <v>52</v>
      </c>
      <c r="Q29" s="1" t="s">
        <v>70</v>
      </c>
      <c r="R29" s="1" t="s">
        <v>60</v>
      </c>
      <c r="S29" s="1" t="s">
        <v>61</v>
      </c>
      <c r="T29" s="1" t="s">
        <v>61</v>
      </c>
      <c r="AR29" s="1" t="s">
        <v>52</v>
      </c>
      <c r="AS29" s="1" t="s">
        <v>52</v>
      </c>
      <c r="AU29" s="1" t="s">
        <v>81</v>
      </c>
      <c r="AV29">
        <v>124</v>
      </c>
    </row>
    <row r="30" spans="1:48" ht="30" customHeight="1" x14ac:dyDescent="0.3">
      <c r="A30" s="5" t="s">
        <v>82</v>
      </c>
      <c r="B30" s="5" t="s">
        <v>72</v>
      </c>
      <c r="C30" s="5" t="s">
        <v>83</v>
      </c>
      <c r="D30" s="6">
        <v>6</v>
      </c>
      <c r="E30" s="8"/>
      <c r="F30" s="8"/>
      <c r="G30" s="8"/>
      <c r="H30" s="8"/>
      <c r="I30" s="8"/>
      <c r="J30" s="8"/>
      <c r="K30" s="8"/>
      <c r="L30" s="8"/>
      <c r="M30" s="5"/>
      <c r="N30" s="1" t="s">
        <v>84</v>
      </c>
      <c r="O30" s="1" t="s">
        <v>52</v>
      </c>
      <c r="P30" s="1" t="s">
        <v>52</v>
      </c>
      <c r="Q30" s="1" t="s">
        <v>70</v>
      </c>
      <c r="R30" s="1" t="s">
        <v>61</v>
      </c>
      <c r="S30" s="1" t="s">
        <v>61</v>
      </c>
      <c r="T30" s="1" t="s">
        <v>60</v>
      </c>
      <c r="AR30" s="1" t="s">
        <v>52</v>
      </c>
      <c r="AS30" s="1" t="s">
        <v>52</v>
      </c>
      <c r="AU30" s="1" t="s">
        <v>85</v>
      </c>
      <c r="AV30">
        <v>85</v>
      </c>
    </row>
    <row r="31" spans="1:48" ht="30" customHeight="1" x14ac:dyDescent="0.3">
      <c r="A31" s="5" t="s">
        <v>82</v>
      </c>
      <c r="B31" s="5" t="s">
        <v>76</v>
      </c>
      <c r="C31" s="5" t="s">
        <v>83</v>
      </c>
      <c r="D31" s="6">
        <v>1</v>
      </c>
      <c r="E31" s="8"/>
      <c r="F31" s="8"/>
      <c r="G31" s="8"/>
      <c r="H31" s="8"/>
      <c r="I31" s="8"/>
      <c r="J31" s="8"/>
      <c r="K31" s="8"/>
      <c r="L31" s="8"/>
      <c r="M31" s="5"/>
      <c r="N31" s="1" t="s">
        <v>86</v>
      </c>
      <c r="O31" s="1" t="s">
        <v>52</v>
      </c>
      <c r="P31" s="1" t="s">
        <v>52</v>
      </c>
      <c r="Q31" s="1" t="s">
        <v>70</v>
      </c>
      <c r="R31" s="1" t="s">
        <v>61</v>
      </c>
      <c r="S31" s="1" t="s">
        <v>61</v>
      </c>
      <c r="T31" s="1" t="s">
        <v>60</v>
      </c>
      <c r="AR31" s="1" t="s">
        <v>52</v>
      </c>
      <c r="AS31" s="1" t="s">
        <v>52</v>
      </c>
      <c r="AU31" s="1" t="s">
        <v>87</v>
      </c>
      <c r="AV31">
        <v>86</v>
      </c>
    </row>
    <row r="32" spans="1:48" ht="30" customHeight="1" x14ac:dyDescent="0.3">
      <c r="A32" s="5" t="s">
        <v>82</v>
      </c>
      <c r="B32" s="5" t="s">
        <v>79</v>
      </c>
      <c r="C32" s="5" t="s">
        <v>83</v>
      </c>
      <c r="D32" s="6">
        <v>2</v>
      </c>
      <c r="E32" s="8"/>
      <c r="F32" s="8"/>
      <c r="G32" s="8"/>
      <c r="H32" s="8"/>
      <c r="I32" s="8"/>
      <c r="J32" s="8"/>
      <c r="K32" s="8"/>
      <c r="L32" s="8"/>
      <c r="M32" s="5"/>
      <c r="N32" s="1" t="s">
        <v>88</v>
      </c>
      <c r="O32" s="1" t="s">
        <v>52</v>
      </c>
      <c r="P32" s="1" t="s">
        <v>52</v>
      </c>
      <c r="Q32" s="1" t="s">
        <v>70</v>
      </c>
      <c r="R32" s="1" t="s">
        <v>61</v>
      </c>
      <c r="S32" s="1" t="s">
        <v>61</v>
      </c>
      <c r="T32" s="1" t="s">
        <v>60</v>
      </c>
      <c r="AR32" s="1" t="s">
        <v>52</v>
      </c>
      <c r="AS32" s="1" t="s">
        <v>52</v>
      </c>
      <c r="AU32" s="1" t="s">
        <v>89</v>
      </c>
      <c r="AV32">
        <v>87</v>
      </c>
    </row>
    <row r="33" spans="1:48" ht="30" customHeight="1" x14ac:dyDescent="0.3">
      <c r="A33" s="5" t="s">
        <v>90</v>
      </c>
      <c r="B33" s="5" t="s">
        <v>72</v>
      </c>
      <c r="C33" s="5" t="s">
        <v>83</v>
      </c>
      <c r="D33" s="6">
        <v>15</v>
      </c>
      <c r="E33" s="8"/>
      <c r="F33" s="8"/>
      <c r="G33" s="8"/>
      <c r="H33" s="8"/>
      <c r="I33" s="8"/>
      <c r="J33" s="8"/>
      <c r="K33" s="8"/>
      <c r="L33" s="8"/>
      <c r="M33" s="5"/>
      <c r="N33" s="1" t="s">
        <v>91</v>
      </c>
      <c r="O33" s="1" t="s">
        <v>52</v>
      </c>
      <c r="P33" s="1" t="s">
        <v>52</v>
      </c>
      <c r="Q33" s="1" t="s">
        <v>70</v>
      </c>
      <c r="R33" s="1" t="s">
        <v>61</v>
      </c>
      <c r="S33" s="1" t="s">
        <v>61</v>
      </c>
      <c r="T33" s="1" t="s">
        <v>60</v>
      </c>
      <c r="AR33" s="1" t="s">
        <v>52</v>
      </c>
      <c r="AS33" s="1" t="s">
        <v>52</v>
      </c>
      <c r="AU33" s="1" t="s">
        <v>92</v>
      </c>
      <c r="AV33">
        <v>88</v>
      </c>
    </row>
    <row r="34" spans="1:48" ht="30" customHeight="1" x14ac:dyDescent="0.3">
      <c r="A34" s="5" t="s">
        <v>90</v>
      </c>
      <c r="B34" s="5" t="s">
        <v>76</v>
      </c>
      <c r="C34" s="5" t="s">
        <v>83</v>
      </c>
      <c r="D34" s="6">
        <v>3</v>
      </c>
      <c r="E34" s="8"/>
      <c r="F34" s="8"/>
      <c r="G34" s="8"/>
      <c r="H34" s="8"/>
      <c r="I34" s="8"/>
      <c r="J34" s="8"/>
      <c r="K34" s="8"/>
      <c r="L34" s="8"/>
      <c r="M34" s="5"/>
      <c r="N34" s="1" t="s">
        <v>93</v>
      </c>
      <c r="O34" s="1" t="s">
        <v>52</v>
      </c>
      <c r="P34" s="1" t="s">
        <v>52</v>
      </c>
      <c r="Q34" s="1" t="s">
        <v>70</v>
      </c>
      <c r="R34" s="1" t="s">
        <v>61</v>
      </c>
      <c r="S34" s="1" t="s">
        <v>61</v>
      </c>
      <c r="T34" s="1" t="s">
        <v>60</v>
      </c>
      <c r="AR34" s="1" t="s">
        <v>52</v>
      </c>
      <c r="AS34" s="1" t="s">
        <v>52</v>
      </c>
      <c r="AU34" s="1" t="s">
        <v>94</v>
      </c>
      <c r="AV34">
        <v>89</v>
      </c>
    </row>
    <row r="35" spans="1:48" ht="30" customHeight="1" x14ac:dyDescent="0.3">
      <c r="A35" s="5" t="s">
        <v>90</v>
      </c>
      <c r="B35" s="5" t="s">
        <v>79</v>
      </c>
      <c r="C35" s="5" t="s">
        <v>83</v>
      </c>
      <c r="D35" s="6">
        <v>3</v>
      </c>
      <c r="E35" s="8"/>
      <c r="F35" s="8"/>
      <c r="G35" s="8"/>
      <c r="H35" s="8"/>
      <c r="I35" s="8"/>
      <c r="J35" s="8"/>
      <c r="K35" s="8"/>
      <c r="L35" s="8"/>
      <c r="M35" s="5"/>
      <c r="N35" s="1" t="s">
        <v>95</v>
      </c>
      <c r="O35" s="1" t="s">
        <v>52</v>
      </c>
      <c r="P35" s="1" t="s">
        <v>52</v>
      </c>
      <c r="Q35" s="1" t="s">
        <v>70</v>
      </c>
      <c r="R35" s="1" t="s">
        <v>61</v>
      </c>
      <c r="S35" s="1" t="s">
        <v>61</v>
      </c>
      <c r="T35" s="1" t="s">
        <v>60</v>
      </c>
      <c r="AR35" s="1" t="s">
        <v>52</v>
      </c>
      <c r="AS35" s="1" t="s">
        <v>52</v>
      </c>
      <c r="AU35" s="1" t="s">
        <v>96</v>
      </c>
      <c r="AV35">
        <v>90</v>
      </c>
    </row>
    <row r="36" spans="1:48" ht="30" customHeight="1" x14ac:dyDescent="0.3">
      <c r="A36" s="5" t="s">
        <v>97</v>
      </c>
      <c r="B36" s="5" t="s">
        <v>72</v>
      </c>
      <c r="C36" s="5" t="s">
        <v>83</v>
      </c>
      <c r="D36" s="6">
        <v>1</v>
      </c>
      <c r="E36" s="8"/>
      <c r="F36" s="8"/>
      <c r="G36" s="8"/>
      <c r="H36" s="8"/>
      <c r="I36" s="8"/>
      <c r="J36" s="8"/>
      <c r="K36" s="8"/>
      <c r="L36" s="8"/>
      <c r="M36" s="5"/>
      <c r="N36" s="1" t="s">
        <v>98</v>
      </c>
      <c r="O36" s="1" t="s">
        <v>52</v>
      </c>
      <c r="P36" s="1" t="s">
        <v>52</v>
      </c>
      <c r="Q36" s="1" t="s">
        <v>70</v>
      </c>
      <c r="R36" s="1" t="s">
        <v>61</v>
      </c>
      <c r="S36" s="1" t="s">
        <v>61</v>
      </c>
      <c r="T36" s="1" t="s">
        <v>60</v>
      </c>
      <c r="AR36" s="1" t="s">
        <v>52</v>
      </c>
      <c r="AS36" s="1" t="s">
        <v>52</v>
      </c>
      <c r="AU36" s="1" t="s">
        <v>99</v>
      </c>
      <c r="AV36">
        <v>91</v>
      </c>
    </row>
    <row r="37" spans="1:48" ht="30" customHeight="1" x14ac:dyDescent="0.3">
      <c r="A37" s="5" t="s">
        <v>100</v>
      </c>
      <c r="B37" s="5" t="s">
        <v>72</v>
      </c>
      <c r="C37" s="5" t="s">
        <v>83</v>
      </c>
      <c r="D37" s="6">
        <v>6</v>
      </c>
      <c r="E37" s="8"/>
      <c r="F37" s="8"/>
      <c r="G37" s="8"/>
      <c r="H37" s="8"/>
      <c r="I37" s="8"/>
      <c r="J37" s="8"/>
      <c r="K37" s="8"/>
      <c r="L37" s="8"/>
      <c r="M37" s="5"/>
      <c r="N37" s="1" t="s">
        <v>101</v>
      </c>
      <c r="O37" s="1" t="s">
        <v>52</v>
      </c>
      <c r="P37" s="1" t="s">
        <v>52</v>
      </c>
      <c r="Q37" s="1" t="s">
        <v>70</v>
      </c>
      <c r="R37" s="1" t="s">
        <v>61</v>
      </c>
      <c r="S37" s="1" t="s">
        <v>61</v>
      </c>
      <c r="T37" s="1" t="s">
        <v>60</v>
      </c>
      <c r="AR37" s="1" t="s">
        <v>52</v>
      </c>
      <c r="AS37" s="1" t="s">
        <v>52</v>
      </c>
      <c r="AU37" s="1" t="s">
        <v>102</v>
      </c>
      <c r="AV37">
        <v>92</v>
      </c>
    </row>
    <row r="38" spans="1:48" ht="30" customHeight="1" x14ac:dyDescent="0.3">
      <c r="A38" s="5" t="s">
        <v>100</v>
      </c>
      <c r="B38" s="5" t="s">
        <v>76</v>
      </c>
      <c r="C38" s="5" t="s">
        <v>83</v>
      </c>
      <c r="D38" s="6">
        <v>1</v>
      </c>
      <c r="E38" s="8"/>
      <c r="F38" s="8"/>
      <c r="G38" s="8"/>
      <c r="H38" s="8"/>
      <c r="I38" s="8"/>
      <c r="J38" s="8"/>
      <c r="K38" s="8"/>
      <c r="L38" s="8"/>
      <c r="M38" s="5"/>
      <c r="N38" s="1" t="s">
        <v>103</v>
      </c>
      <c r="O38" s="1" t="s">
        <v>52</v>
      </c>
      <c r="P38" s="1" t="s">
        <v>52</v>
      </c>
      <c r="Q38" s="1" t="s">
        <v>70</v>
      </c>
      <c r="R38" s="1" t="s">
        <v>61</v>
      </c>
      <c r="S38" s="1" t="s">
        <v>61</v>
      </c>
      <c r="T38" s="1" t="s">
        <v>60</v>
      </c>
      <c r="AR38" s="1" t="s">
        <v>52</v>
      </c>
      <c r="AS38" s="1" t="s">
        <v>52</v>
      </c>
      <c r="AU38" s="1" t="s">
        <v>104</v>
      </c>
      <c r="AV38">
        <v>93</v>
      </c>
    </row>
    <row r="39" spans="1:48" ht="30" customHeight="1" x14ac:dyDescent="0.3">
      <c r="A39" s="5" t="s">
        <v>105</v>
      </c>
      <c r="B39" s="5" t="s">
        <v>106</v>
      </c>
      <c r="C39" s="5" t="s">
        <v>83</v>
      </c>
      <c r="D39" s="6">
        <v>1</v>
      </c>
      <c r="E39" s="8"/>
      <c r="F39" s="8"/>
      <c r="G39" s="8"/>
      <c r="H39" s="8"/>
      <c r="I39" s="8"/>
      <c r="J39" s="8"/>
      <c r="K39" s="8"/>
      <c r="L39" s="8"/>
      <c r="M39" s="5"/>
      <c r="N39" s="1" t="s">
        <v>107</v>
      </c>
      <c r="O39" s="1" t="s">
        <v>52</v>
      </c>
      <c r="P39" s="1" t="s">
        <v>52</v>
      </c>
      <c r="Q39" s="1" t="s">
        <v>70</v>
      </c>
      <c r="R39" s="1" t="s">
        <v>61</v>
      </c>
      <c r="S39" s="1" t="s">
        <v>61</v>
      </c>
      <c r="T39" s="1" t="s">
        <v>60</v>
      </c>
      <c r="AR39" s="1" t="s">
        <v>52</v>
      </c>
      <c r="AS39" s="1" t="s">
        <v>52</v>
      </c>
      <c r="AU39" s="1" t="s">
        <v>108</v>
      </c>
      <c r="AV39">
        <v>94</v>
      </c>
    </row>
    <row r="40" spans="1:48" ht="30" customHeight="1" x14ac:dyDescent="0.3">
      <c r="A40" s="5" t="s">
        <v>109</v>
      </c>
      <c r="B40" s="5" t="s">
        <v>106</v>
      </c>
      <c r="C40" s="5" t="s">
        <v>83</v>
      </c>
      <c r="D40" s="6">
        <v>1</v>
      </c>
      <c r="E40" s="8"/>
      <c r="F40" s="8"/>
      <c r="G40" s="8"/>
      <c r="H40" s="8"/>
      <c r="I40" s="8"/>
      <c r="J40" s="8"/>
      <c r="K40" s="8"/>
      <c r="L40" s="8"/>
      <c r="M40" s="5"/>
      <c r="N40" s="1" t="s">
        <v>110</v>
      </c>
      <c r="O40" s="1" t="s">
        <v>52</v>
      </c>
      <c r="P40" s="1" t="s">
        <v>52</v>
      </c>
      <c r="Q40" s="1" t="s">
        <v>70</v>
      </c>
      <c r="R40" s="1" t="s">
        <v>61</v>
      </c>
      <c r="S40" s="1" t="s">
        <v>61</v>
      </c>
      <c r="T40" s="1" t="s">
        <v>60</v>
      </c>
      <c r="AR40" s="1" t="s">
        <v>52</v>
      </c>
      <c r="AS40" s="1" t="s">
        <v>52</v>
      </c>
      <c r="AU40" s="1" t="s">
        <v>111</v>
      </c>
      <c r="AV40">
        <v>95</v>
      </c>
    </row>
    <row r="41" spans="1:48" ht="30" customHeight="1" x14ac:dyDescent="0.3">
      <c r="A41" s="5" t="s">
        <v>109</v>
      </c>
      <c r="B41" s="5" t="s">
        <v>112</v>
      </c>
      <c r="C41" s="5" t="s">
        <v>83</v>
      </c>
      <c r="D41" s="6">
        <v>2</v>
      </c>
      <c r="E41" s="8"/>
      <c r="F41" s="8"/>
      <c r="G41" s="8"/>
      <c r="H41" s="8"/>
      <c r="I41" s="8"/>
      <c r="J41" s="8"/>
      <c r="K41" s="8"/>
      <c r="L41" s="8"/>
      <c r="M41" s="5"/>
      <c r="N41" s="1" t="s">
        <v>113</v>
      </c>
      <c r="O41" s="1" t="s">
        <v>52</v>
      </c>
      <c r="P41" s="1" t="s">
        <v>52</v>
      </c>
      <c r="Q41" s="1" t="s">
        <v>70</v>
      </c>
      <c r="R41" s="1" t="s">
        <v>61</v>
      </c>
      <c r="S41" s="1" t="s">
        <v>61</v>
      </c>
      <c r="T41" s="1" t="s">
        <v>60</v>
      </c>
      <c r="AR41" s="1" t="s">
        <v>52</v>
      </c>
      <c r="AS41" s="1" t="s">
        <v>52</v>
      </c>
      <c r="AU41" s="1" t="s">
        <v>114</v>
      </c>
      <c r="AV41">
        <v>96</v>
      </c>
    </row>
    <row r="42" spans="1:48" ht="30" customHeight="1" x14ac:dyDescent="0.3">
      <c r="A42" s="5" t="s">
        <v>115</v>
      </c>
      <c r="B42" s="5" t="s">
        <v>72</v>
      </c>
      <c r="C42" s="5" t="s">
        <v>83</v>
      </c>
      <c r="D42" s="6">
        <v>16</v>
      </c>
      <c r="E42" s="8"/>
      <c r="F42" s="8"/>
      <c r="G42" s="8"/>
      <c r="H42" s="8"/>
      <c r="I42" s="8"/>
      <c r="J42" s="8"/>
      <c r="K42" s="8"/>
      <c r="L42" s="8"/>
      <c r="M42" s="5"/>
      <c r="N42" s="1" t="s">
        <v>116</v>
      </c>
      <c r="O42" s="1" t="s">
        <v>52</v>
      </c>
      <c r="P42" s="1" t="s">
        <v>52</v>
      </c>
      <c r="Q42" s="1" t="s">
        <v>70</v>
      </c>
      <c r="R42" s="1" t="s">
        <v>61</v>
      </c>
      <c r="S42" s="1" t="s">
        <v>61</v>
      </c>
      <c r="T42" s="1" t="s">
        <v>60</v>
      </c>
      <c r="AR42" s="1" t="s">
        <v>52</v>
      </c>
      <c r="AS42" s="1" t="s">
        <v>52</v>
      </c>
      <c r="AU42" s="1" t="s">
        <v>117</v>
      </c>
      <c r="AV42">
        <v>97</v>
      </c>
    </row>
    <row r="43" spans="1:48" ht="30" customHeight="1" x14ac:dyDescent="0.3">
      <c r="A43" s="5" t="s">
        <v>115</v>
      </c>
      <c r="B43" s="5" t="s">
        <v>76</v>
      </c>
      <c r="C43" s="5" t="s">
        <v>83</v>
      </c>
      <c r="D43" s="6">
        <v>6</v>
      </c>
      <c r="E43" s="8"/>
      <c r="F43" s="8"/>
      <c r="G43" s="8"/>
      <c r="H43" s="8"/>
      <c r="I43" s="8"/>
      <c r="J43" s="8"/>
      <c r="K43" s="8"/>
      <c r="L43" s="8"/>
      <c r="M43" s="5"/>
      <c r="N43" s="1" t="s">
        <v>118</v>
      </c>
      <c r="O43" s="1" t="s">
        <v>52</v>
      </c>
      <c r="P43" s="1" t="s">
        <v>52</v>
      </c>
      <c r="Q43" s="1" t="s">
        <v>70</v>
      </c>
      <c r="R43" s="1" t="s">
        <v>61</v>
      </c>
      <c r="S43" s="1" t="s">
        <v>61</v>
      </c>
      <c r="T43" s="1" t="s">
        <v>60</v>
      </c>
      <c r="AR43" s="1" t="s">
        <v>52</v>
      </c>
      <c r="AS43" s="1" t="s">
        <v>52</v>
      </c>
      <c r="AU43" s="1" t="s">
        <v>119</v>
      </c>
      <c r="AV43">
        <v>98</v>
      </c>
    </row>
    <row r="44" spans="1:48" ht="30" customHeight="1" x14ac:dyDescent="0.3">
      <c r="A44" s="5" t="s">
        <v>115</v>
      </c>
      <c r="B44" s="5" t="s">
        <v>79</v>
      </c>
      <c r="C44" s="5" t="s">
        <v>83</v>
      </c>
      <c r="D44" s="6">
        <v>11</v>
      </c>
      <c r="E44" s="8"/>
      <c r="F44" s="8"/>
      <c r="G44" s="8"/>
      <c r="H44" s="8"/>
      <c r="I44" s="8"/>
      <c r="J44" s="8"/>
      <c r="K44" s="8"/>
      <c r="L44" s="8"/>
      <c r="M44" s="5"/>
      <c r="N44" s="1" t="s">
        <v>120</v>
      </c>
      <c r="O44" s="1" t="s">
        <v>52</v>
      </c>
      <c r="P44" s="1" t="s">
        <v>52</v>
      </c>
      <c r="Q44" s="1" t="s">
        <v>70</v>
      </c>
      <c r="R44" s="1" t="s">
        <v>61</v>
      </c>
      <c r="S44" s="1" t="s">
        <v>61</v>
      </c>
      <c r="T44" s="1" t="s">
        <v>60</v>
      </c>
      <c r="AR44" s="1" t="s">
        <v>52</v>
      </c>
      <c r="AS44" s="1" t="s">
        <v>52</v>
      </c>
      <c r="AU44" s="1" t="s">
        <v>121</v>
      </c>
      <c r="AV44">
        <v>99</v>
      </c>
    </row>
    <row r="45" spans="1:48" ht="30" customHeight="1" x14ac:dyDescent="0.3">
      <c r="A45" s="5" t="s">
        <v>122</v>
      </c>
      <c r="B45" s="5" t="s">
        <v>123</v>
      </c>
      <c r="C45" s="5" t="s">
        <v>83</v>
      </c>
      <c r="D45" s="6">
        <v>1</v>
      </c>
      <c r="E45" s="8"/>
      <c r="F45" s="8"/>
      <c r="G45" s="8"/>
      <c r="H45" s="8"/>
      <c r="I45" s="8"/>
      <c r="J45" s="8"/>
      <c r="K45" s="8"/>
      <c r="L45" s="8"/>
      <c r="M45" s="5"/>
      <c r="N45" s="1" t="s">
        <v>124</v>
      </c>
      <c r="O45" s="1" t="s">
        <v>52</v>
      </c>
      <c r="P45" s="1" t="s">
        <v>52</v>
      </c>
      <c r="Q45" s="1" t="s">
        <v>70</v>
      </c>
      <c r="R45" s="1" t="s">
        <v>61</v>
      </c>
      <c r="S45" s="1" t="s">
        <v>61</v>
      </c>
      <c r="T45" s="1" t="s">
        <v>60</v>
      </c>
      <c r="AR45" s="1" t="s">
        <v>52</v>
      </c>
      <c r="AS45" s="1" t="s">
        <v>52</v>
      </c>
      <c r="AU45" s="1" t="s">
        <v>125</v>
      </c>
      <c r="AV45">
        <v>100</v>
      </c>
    </row>
    <row r="46" spans="1:48" ht="30" customHeight="1" x14ac:dyDescent="0.3">
      <c r="A46" s="5" t="s">
        <v>122</v>
      </c>
      <c r="B46" s="5" t="s">
        <v>126</v>
      </c>
      <c r="C46" s="5" t="s">
        <v>83</v>
      </c>
      <c r="D46" s="6">
        <v>1</v>
      </c>
      <c r="E46" s="8"/>
      <c r="F46" s="8"/>
      <c r="G46" s="8"/>
      <c r="H46" s="8"/>
      <c r="I46" s="8"/>
      <c r="J46" s="8"/>
      <c r="K46" s="8"/>
      <c r="L46" s="8"/>
      <c r="M46" s="5"/>
      <c r="N46" s="1" t="s">
        <v>127</v>
      </c>
      <c r="O46" s="1" t="s">
        <v>52</v>
      </c>
      <c r="P46" s="1" t="s">
        <v>52</v>
      </c>
      <c r="Q46" s="1" t="s">
        <v>70</v>
      </c>
      <c r="R46" s="1" t="s">
        <v>61</v>
      </c>
      <c r="S46" s="1" t="s">
        <v>61</v>
      </c>
      <c r="T46" s="1" t="s">
        <v>60</v>
      </c>
      <c r="AR46" s="1" t="s">
        <v>52</v>
      </c>
      <c r="AS46" s="1" t="s">
        <v>52</v>
      </c>
      <c r="AU46" s="1" t="s">
        <v>128</v>
      </c>
      <c r="AV46">
        <v>101</v>
      </c>
    </row>
    <row r="47" spans="1:48" ht="30" customHeight="1" x14ac:dyDescent="0.3">
      <c r="A47" s="5" t="s">
        <v>129</v>
      </c>
      <c r="B47" s="5" t="s">
        <v>130</v>
      </c>
      <c r="C47" s="5" t="s">
        <v>83</v>
      </c>
      <c r="D47" s="6">
        <v>1</v>
      </c>
      <c r="E47" s="8"/>
      <c r="F47" s="8"/>
      <c r="G47" s="8"/>
      <c r="H47" s="8"/>
      <c r="I47" s="8"/>
      <c r="J47" s="8"/>
      <c r="K47" s="8"/>
      <c r="L47" s="8"/>
      <c r="M47" s="5"/>
      <c r="N47" s="1" t="s">
        <v>131</v>
      </c>
      <c r="O47" s="1" t="s">
        <v>52</v>
      </c>
      <c r="P47" s="1" t="s">
        <v>52</v>
      </c>
      <c r="Q47" s="1" t="s">
        <v>70</v>
      </c>
      <c r="R47" s="1" t="s">
        <v>61</v>
      </c>
      <c r="S47" s="1" t="s">
        <v>61</v>
      </c>
      <c r="T47" s="1" t="s">
        <v>60</v>
      </c>
      <c r="AR47" s="1" t="s">
        <v>52</v>
      </c>
      <c r="AS47" s="1" t="s">
        <v>52</v>
      </c>
      <c r="AU47" s="1" t="s">
        <v>132</v>
      </c>
      <c r="AV47">
        <v>102</v>
      </c>
    </row>
    <row r="48" spans="1:48" ht="30" customHeight="1" x14ac:dyDescent="0.3">
      <c r="A48" s="5" t="s">
        <v>133</v>
      </c>
      <c r="B48" s="5" t="s">
        <v>134</v>
      </c>
      <c r="C48" s="5" t="s">
        <v>83</v>
      </c>
      <c r="D48" s="6">
        <v>5</v>
      </c>
      <c r="E48" s="8"/>
      <c r="F48" s="8"/>
      <c r="G48" s="8"/>
      <c r="H48" s="8"/>
      <c r="I48" s="8"/>
      <c r="J48" s="8"/>
      <c r="K48" s="8"/>
      <c r="L48" s="8"/>
      <c r="M48" s="5"/>
      <c r="N48" s="1" t="s">
        <v>135</v>
      </c>
      <c r="O48" s="1" t="s">
        <v>52</v>
      </c>
      <c r="P48" s="1" t="s">
        <v>52</v>
      </c>
      <c r="Q48" s="1" t="s">
        <v>70</v>
      </c>
      <c r="R48" s="1" t="s">
        <v>60</v>
      </c>
      <c r="S48" s="1" t="s">
        <v>61</v>
      </c>
      <c r="T48" s="1" t="s">
        <v>61</v>
      </c>
      <c r="AR48" s="1" t="s">
        <v>52</v>
      </c>
      <c r="AS48" s="1" t="s">
        <v>52</v>
      </c>
      <c r="AU48" s="1" t="s">
        <v>136</v>
      </c>
      <c r="AV48">
        <v>125</v>
      </c>
    </row>
    <row r="49" spans="1:48" ht="30" customHeight="1" x14ac:dyDescent="0.3">
      <c r="A49" s="5" t="s">
        <v>133</v>
      </c>
      <c r="B49" s="5" t="s">
        <v>137</v>
      </c>
      <c r="C49" s="5" t="s">
        <v>83</v>
      </c>
      <c r="D49" s="6">
        <v>2</v>
      </c>
      <c r="E49" s="8"/>
      <c r="F49" s="8"/>
      <c r="G49" s="8"/>
      <c r="H49" s="8"/>
      <c r="I49" s="8"/>
      <c r="J49" s="8"/>
      <c r="K49" s="8"/>
      <c r="L49" s="8"/>
      <c r="M49" s="5"/>
      <c r="N49" s="1" t="s">
        <v>138</v>
      </c>
      <c r="O49" s="1" t="s">
        <v>52</v>
      </c>
      <c r="P49" s="1" t="s">
        <v>52</v>
      </c>
      <c r="Q49" s="1" t="s">
        <v>70</v>
      </c>
      <c r="R49" s="1" t="s">
        <v>60</v>
      </c>
      <c r="S49" s="1" t="s">
        <v>61</v>
      </c>
      <c r="T49" s="1" t="s">
        <v>61</v>
      </c>
      <c r="AR49" s="1" t="s">
        <v>52</v>
      </c>
      <c r="AS49" s="1" t="s">
        <v>52</v>
      </c>
      <c r="AU49" s="1" t="s">
        <v>139</v>
      </c>
      <c r="AV49">
        <v>126</v>
      </c>
    </row>
    <row r="50" spans="1:48" ht="30" customHeight="1" x14ac:dyDescent="0.3">
      <c r="A50" s="5" t="s">
        <v>133</v>
      </c>
      <c r="B50" s="5" t="s">
        <v>140</v>
      </c>
      <c r="C50" s="5" t="s">
        <v>83</v>
      </c>
      <c r="D50" s="6">
        <v>2</v>
      </c>
      <c r="E50" s="8"/>
      <c r="F50" s="8"/>
      <c r="G50" s="8"/>
      <c r="H50" s="8"/>
      <c r="I50" s="8"/>
      <c r="J50" s="8"/>
      <c r="K50" s="8"/>
      <c r="L50" s="8"/>
      <c r="M50" s="5"/>
      <c r="N50" s="1" t="s">
        <v>141</v>
      </c>
      <c r="O50" s="1" t="s">
        <v>52</v>
      </c>
      <c r="P50" s="1" t="s">
        <v>52</v>
      </c>
      <c r="Q50" s="1" t="s">
        <v>70</v>
      </c>
      <c r="R50" s="1" t="s">
        <v>60</v>
      </c>
      <c r="S50" s="1" t="s">
        <v>61</v>
      </c>
      <c r="T50" s="1" t="s">
        <v>61</v>
      </c>
      <c r="AR50" s="1" t="s">
        <v>52</v>
      </c>
      <c r="AS50" s="1" t="s">
        <v>52</v>
      </c>
      <c r="AU50" s="1" t="s">
        <v>142</v>
      </c>
      <c r="AV50">
        <v>127</v>
      </c>
    </row>
    <row r="51" spans="1:48" ht="30" customHeight="1" x14ac:dyDescent="0.3">
      <c r="A51" s="5" t="s">
        <v>143</v>
      </c>
      <c r="B51" s="5" t="s">
        <v>72</v>
      </c>
      <c r="C51" s="5" t="s">
        <v>83</v>
      </c>
      <c r="D51" s="6">
        <v>1</v>
      </c>
      <c r="E51" s="8"/>
      <c r="F51" s="8"/>
      <c r="G51" s="8"/>
      <c r="H51" s="8"/>
      <c r="I51" s="8"/>
      <c r="J51" s="8"/>
      <c r="K51" s="8"/>
      <c r="L51" s="8"/>
      <c r="M51" s="5"/>
      <c r="N51" s="1" t="s">
        <v>144</v>
      </c>
      <c r="O51" s="1" t="s">
        <v>52</v>
      </c>
      <c r="P51" s="1" t="s">
        <v>52</v>
      </c>
      <c r="Q51" s="1" t="s">
        <v>70</v>
      </c>
      <c r="R51" s="1" t="s">
        <v>60</v>
      </c>
      <c r="S51" s="1" t="s">
        <v>61</v>
      </c>
      <c r="T51" s="1" t="s">
        <v>61</v>
      </c>
      <c r="AR51" s="1" t="s">
        <v>52</v>
      </c>
      <c r="AS51" s="1" t="s">
        <v>52</v>
      </c>
      <c r="AU51" s="1" t="s">
        <v>145</v>
      </c>
      <c r="AV51">
        <v>128</v>
      </c>
    </row>
    <row r="52" spans="1:48" ht="30" customHeight="1" x14ac:dyDescent="0.3">
      <c r="A52" s="5" t="s">
        <v>143</v>
      </c>
      <c r="B52" s="5" t="s">
        <v>79</v>
      </c>
      <c r="C52" s="5" t="s">
        <v>83</v>
      </c>
      <c r="D52" s="6">
        <v>2</v>
      </c>
      <c r="E52" s="8"/>
      <c r="F52" s="8"/>
      <c r="G52" s="8"/>
      <c r="H52" s="8"/>
      <c r="I52" s="8"/>
      <c r="J52" s="8"/>
      <c r="K52" s="8"/>
      <c r="L52" s="8"/>
      <c r="M52" s="5"/>
      <c r="N52" s="1" t="s">
        <v>146</v>
      </c>
      <c r="O52" s="1" t="s">
        <v>52</v>
      </c>
      <c r="P52" s="1" t="s">
        <v>52</v>
      </c>
      <c r="Q52" s="1" t="s">
        <v>70</v>
      </c>
      <c r="R52" s="1" t="s">
        <v>60</v>
      </c>
      <c r="S52" s="1" t="s">
        <v>61</v>
      </c>
      <c r="T52" s="1" t="s">
        <v>61</v>
      </c>
      <c r="AR52" s="1" t="s">
        <v>52</v>
      </c>
      <c r="AS52" s="1" t="s">
        <v>52</v>
      </c>
      <c r="AU52" s="1" t="s">
        <v>147</v>
      </c>
      <c r="AV52">
        <v>129</v>
      </c>
    </row>
    <row r="53" spans="1:48" ht="30" customHeight="1" x14ac:dyDescent="0.3">
      <c r="A53" s="5" t="s">
        <v>148</v>
      </c>
      <c r="B53" s="5" t="s">
        <v>149</v>
      </c>
      <c r="C53" s="5" t="s">
        <v>83</v>
      </c>
      <c r="D53" s="6">
        <v>1</v>
      </c>
      <c r="E53" s="8"/>
      <c r="F53" s="8"/>
      <c r="G53" s="8"/>
      <c r="H53" s="8"/>
      <c r="I53" s="8"/>
      <c r="J53" s="8"/>
      <c r="K53" s="8"/>
      <c r="L53" s="8"/>
      <c r="M53" s="5"/>
      <c r="N53" s="1" t="s">
        <v>150</v>
      </c>
      <c r="O53" s="1" t="s">
        <v>52</v>
      </c>
      <c r="P53" s="1" t="s">
        <v>52</v>
      </c>
      <c r="Q53" s="1" t="s">
        <v>70</v>
      </c>
      <c r="R53" s="1" t="s">
        <v>60</v>
      </c>
      <c r="S53" s="1" t="s">
        <v>61</v>
      </c>
      <c r="T53" s="1" t="s">
        <v>61</v>
      </c>
      <c r="AR53" s="1" t="s">
        <v>52</v>
      </c>
      <c r="AS53" s="1" t="s">
        <v>52</v>
      </c>
      <c r="AU53" s="1" t="s">
        <v>151</v>
      </c>
      <c r="AV53">
        <v>130</v>
      </c>
    </row>
    <row r="54" spans="1:48" ht="30" customHeight="1" x14ac:dyDescent="0.3">
      <c r="A54" s="5" t="s">
        <v>152</v>
      </c>
      <c r="B54" s="5" t="s">
        <v>153</v>
      </c>
      <c r="C54" s="5" t="s">
        <v>83</v>
      </c>
      <c r="D54" s="6">
        <v>4</v>
      </c>
      <c r="E54" s="8"/>
      <c r="F54" s="8"/>
      <c r="G54" s="8"/>
      <c r="H54" s="8"/>
      <c r="I54" s="8"/>
      <c r="J54" s="8"/>
      <c r="K54" s="8"/>
      <c r="L54" s="8"/>
      <c r="M54" s="5"/>
      <c r="N54" s="1" t="s">
        <v>154</v>
      </c>
      <c r="O54" s="1" t="s">
        <v>52</v>
      </c>
      <c r="P54" s="1" t="s">
        <v>52</v>
      </c>
      <c r="Q54" s="1" t="s">
        <v>70</v>
      </c>
      <c r="R54" s="1" t="s">
        <v>60</v>
      </c>
      <c r="S54" s="1" t="s">
        <v>61</v>
      </c>
      <c r="T54" s="1" t="s">
        <v>61</v>
      </c>
      <c r="AR54" s="1" t="s">
        <v>52</v>
      </c>
      <c r="AS54" s="1" t="s">
        <v>52</v>
      </c>
      <c r="AU54" s="1" t="s">
        <v>155</v>
      </c>
      <c r="AV54">
        <v>131</v>
      </c>
    </row>
    <row r="55" spans="1:48" ht="30" customHeight="1" x14ac:dyDescent="0.3">
      <c r="A55" s="5" t="s">
        <v>156</v>
      </c>
      <c r="B55" s="5" t="s">
        <v>157</v>
      </c>
      <c r="C55" s="5" t="s">
        <v>83</v>
      </c>
      <c r="D55" s="6">
        <v>72</v>
      </c>
      <c r="E55" s="8"/>
      <c r="F55" s="8"/>
      <c r="G55" s="8"/>
      <c r="H55" s="8"/>
      <c r="I55" s="8"/>
      <c r="J55" s="8"/>
      <c r="K55" s="8"/>
      <c r="L55" s="8"/>
      <c r="M55" s="5"/>
      <c r="N55" s="1" t="s">
        <v>158</v>
      </c>
      <c r="O55" s="1" t="s">
        <v>52</v>
      </c>
      <c r="P55" s="1" t="s">
        <v>52</v>
      </c>
      <c r="Q55" s="1" t="s">
        <v>70</v>
      </c>
      <c r="R55" s="1" t="s">
        <v>61</v>
      </c>
      <c r="S55" s="1" t="s">
        <v>61</v>
      </c>
      <c r="T55" s="1" t="s">
        <v>60</v>
      </c>
      <c r="AR55" s="1" t="s">
        <v>52</v>
      </c>
      <c r="AS55" s="1" t="s">
        <v>52</v>
      </c>
      <c r="AU55" s="1" t="s">
        <v>159</v>
      </c>
      <c r="AV55">
        <v>110</v>
      </c>
    </row>
    <row r="56" spans="1:48" ht="30" customHeight="1" x14ac:dyDescent="0.3">
      <c r="A56" s="5" t="s">
        <v>156</v>
      </c>
      <c r="B56" s="5" t="s">
        <v>160</v>
      </c>
      <c r="C56" s="5" t="s">
        <v>83</v>
      </c>
      <c r="D56" s="6">
        <v>54</v>
      </c>
      <c r="E56" s="8"/>
      <c r="F56" s="8"/>
      <c r="G56" s="8"/>
      <c r="H56" s="8"/>
      <c r="I56" s="8"/>
      <c r="J56" s="8"/>
      <c r="K56" s="8"/>
      <c r="L56" s="8"/>
      <c r="M56" s="5"/>
      <c r="N56" s="1" t="s">
        <v>161</v>
      </c>
      <c r="O56" s="1" t="s">
        <v>52</v>
      </c>
      <c r="P56" s="1" t="s">
        <v>52</v>
      </c>
      <c r="Q56" s="1" t="s">
        <v>70</v>
      </c>
      <c r="R56" s="1" t="s">
        <v>61</v>
      </c>
      <c r="S56" s="1" t="s">
        <v>61</v>
      </c>
      <c r="T56" s="1" t="s">
        <v>60</v>
      </c>
      <c r="AR56" s="1" t="s">
        <v>52</v>
      </c>
      <c r="AS56" s="1" t="s">
        <v>52</v>
      </c>
      <c r="AU56" s="1" t="s">
        <v>162</v>
      </c>
      <c r="AV56">
        <v>111</v>
      </c>
    </row>
    <row r="57" spans="1:48" ht="30" customHeight="1" x14ac:dyDescent="0.3">
      <c r="A57" s="5" t="s">
        <v>156</v>
      </c>
      <c r="B57" s="5" t="s">
        <v>163</v>
      </c>
      <c r="C57" s="5" t="s">
        <v>83</v>
      </c>
      <c r="D57" s="6">
        <v>36</v>
      </c>
      <c r="E57" s="8"/>
      <c r="F57" s="8"/>
      <c r="G57" s="8"/>
      <c r="H57" s="8"/>
      <c r="I57" s="8"/>
      <c r="J57" s="8"/>
      <c r="K57" s="8"/>
      <c r="L57" s="8"/>
      <c r="M57" s="5"/>
      <c r="N57" s="1" t="s">
        <v>164</v>
      </c>
      <c r="O57" s="1" t="s">
        <v>52</v>
      </c>
      <c r="P57" s="1" t="s">
        <v>52</v>
      </c>
      <c r="Q57" s="1" t="s">
        <v>70</v>
      </c>
      <c r="R57" s="1" t="s">
        <v>61</v>
      </c>
      <c r="S57" s="1" t="s">
        <v>61</v>
      </c>
      <c r="T57" s="1" t="s">
        <v>60</v>
      </c>
      <c r="AR57" s="1" t="s">
        <v>52</v>
      </c>
      <c r="AS57" s="1" t="s">
        <v>52</v>
      </c>
      <c r="AU57" s="1" t="s">
        <v>165</v>
      </c>
      <c r="AV57">
        <v>112</v>
      </c>
    </row>
    <row r="58" spans="1:48" ht="30" customHeight="1" x14ac:dyDescent="0.3">
      <c r="A58" s="5" t="s">
        <v>156</v>
      </c>
      <c r="B58" s="5" t="s">
        <v>166</v>
      </c>
      <c r="C58" s="5" t="s">
        <v>83</v>
      </c>
      <c r="D58" s="6">
        <v>96</v>
      </c>
      <c r="E58" s="8"/>
      <c r="F58" s="8"/>
      <c r="G58" s="8"/>
      <c r="H58" s="8"/>
      <c r="I58" s="8"/>
      <c r="J58" s="8"/>
      <c r="K58" s="8"/>
      <c r="L58" s="8"/>
      <c r="M58" s="5"/>
      <c r="N58" s="1" t="s">
        <v>167</v>
      </c>
      <c r="O58" s="1" t="s">
        <v>52</v>
      </c>
      <c r="P58" s="1" t="s">
        <v>52</v>
      </c>
      <c r="Q58" s="1" t="s">
        <v>70</v>
      </c>
      <c r="R58" s="1" t="s">
        <v>61</v>
      </c>
      <c r="S58" s="1" t="s">
        <v>61</v>
      </c>
      <c r="T58" s="1" t="s">
        <v>60</v>
      </c>
      <c r="AR58" s="1" t="s">
        <v>52</v>
      </c>
      <c r="AS58" s="1" t="s">
        <v>52</v>
      </c>
      <c r="AU58" s="1" t="s">
        <v>168</v>
      </c>
      <c r="AV58">
        <v>113</v>
      </c>
    </row>
    <row r="59" spans="1:48" ht="30" customHeight="1" x14ac:dyDescent="0.3">
      <c r="A59" s="5" t="s">
        <v>169</v>
      </c>
      <c r="B59" s="5" t="s">
        <v>170</v>
      </c>
      <c r="C59" s="5" t="s">
        <v>83</v>
      </c>
      <c r="D59" s="6">
        <v>13</v>
      </c>
      <c r="E59" s="8"/>
      <c r="F59" s="8"/>
      <c r="G59" s="8"/>
      <c r="H59" s="8"/>
      <c r="I59" s="8"/>
      <c r="J59" s="8"/>
      <c r="K59" s="8"/>
      <c r="L59" s="8"/>
      <c r="M59" s="5"/>
      <c r="N59" s="1" t="s">
        <v>171</v>
      </c>
      <c r="O59" s="1" t="s">
        <v>52</v>
      </c>
      <c r="P59" s="1" t="s">
        <v>52</v>
      </c>
      <c r="Q59" s="1" t="s">
        <v>70</v>
      </c>
      <c r="R59" s="1" t="s">
        <v>61</v>
      </c>
      <c r="S59" s="1" t="s">
        <v>61</v>
      </c>
      <c r="T59" s="1" t="s">
        <v>60</v>
      </c>
      <c r="AR59" s="1" t="s">
        <v>52</v>
      </c>
      <c r="AS59" s="1" t="s">
        <v>52</v>
      </c>
      <c r="AU59" s="1" t="s">
        <v>172</v>
      </c>
      <c r="AV59">
        <v>114</v>
      </c>
    </row>
    <row r="60" spans="1:48" ht="30" customHeight="1" x14ac:dyDescent="0.3">
      <c r="A60" s="5" t="s">
        <v>169</v>
      </c>
      <c r="B60" s="5" t="s">
        <v>173</v>
      </c>
      <c r="C60" s="5" t="s">
        <v>83</v>
      </c>
      <c r="D60" s="6">
        <v>4</v>
      </c>
      <c r="E60" s="8"/>
      <c r="F60" s="8"/>
      <c r="G60" s="8"/>
      <c r="H60" s="8"/>
      <c r="I60" s="8"/>
      <c r="J60" s="8"/>
      <c r="K60" s="8"/>
      <c r="L60" s="8"/>
      <c r="M60" s="5"/>
      <c r="N60" s="1" t="s">
        <v>174</v>
      </c>
      <c r="O60" s="1" t="s">
        <v>52</v>
      </c>
      <c r="P60" s="1" t="s">
        <v>52</v>
      </c>
      <c r="Q60" s="1" t="s">
        <v>70</v>
      </c>
      <c r="R60" s="1" t="s">
        <v>61</v>
      </c>
      <c r="S60" s="1" t="s">
        <v>61</v>
      </c>
      <c r="T60" s="1" t="s">
        <v>60</v>
      </c>
      <c r="AR60" s="1" t="s">
        <v>52</v>
      </c>
      <c r="AS60" s="1" t="s">
        <v>52</v>
      </c>
      <c r="AU60" s="1" t="s">
        <v>175</v>
      </c>
      <c r="AV60">
        <v>115</v>
      </c>
    </row>
    <row r="61" spans="1:48" ht="30" customHeight="1" x14ac:dyDescent="0.3">
      <c r="A61" s="5" t="s">
        <v>176</v>
      </c>
      <c r="B61" s="5" t="s">
        <v>177</v>
      </c>
      <c r="C61" s="5" t="s">
        <v>83</v>
      </c>
      <c r="D61" s="6">
        <v>24</v>
      </c>
      <c r="E61" s="8"/>
      <c r="F61" s="8"/>
      <c r="G61" s="8"/>
      <c r="H61" s="8"/>
      <c r="I61" s="8"/>
      <c r="J61" s="8"/>
      <c r="K61" s="8"/>
      <c r="L61" s="8"/>
      <c r="M61" s="5"/>
      <c r="N61" s="1" t="s">
        <v>178</v>
      </c>
      <c r="O61" s="1" t="s">
        <v>52</v>
      </c>
      <c r="P61" s="1" t="s">
        <v>52</v>
      </c>
      <c r="Q61" s="1" t="s">
        <v>70</v>
      </c>
      <c r="R61" s="1" t="s">
        <v>61</v>
      </c>
      <c r="S61" s="1" t="s">
        <v>61</v>
      </c>
      <c r="T61" s="1" t="s">
        <v>60</v>
      </c>
      <c r="AR61" s="1" t="s">
        <v>52</v>
      </c>
      <c r="AS61" s="1" t="s">
        <v>52</v>
      </c>
      <c r="AU61" s="1" t="s">
        <v>179</v>
      </c>
      <c r="AV61">
        <v>116</v>
      </c>
    </row>
    <row r="62" spans="1:48" ht="30" customHeight="1" x14ac:dyDescent="0.3">
      <c r="A62" s="5" t="s">
        <v>180</v>
      </c>
      <c r="B62" s="5" t="s">
        <v>181</v>
      </c>
      <c r="C62" s="5" t="s">
        <v>83</v>
      </c>
      <c r="D62" s="6">
        <v>96</v>
      </c>
      <c r="E62" s="8"/>
      <c r="F62" s="8"/>
      <c r="G62" s="8"/>
      <c r="H62" s="8"/>
      <c r="I62" s="8"/>
      <c r="J62" s="8"/>
      <c r="K62" s="8"/>
      <c r="L62" s="8"/>
      <c r="M62" s="5"/>
      <c r="N62" s="1" t="s">
        <v>182</v>
      </c>
      <c r="O62" s="1" t="s">
        <v>52</v>
      </c>
      <c r="P62" s="1" t="s">
        <v>52</v>
      </c>
      <c r="Q62" s="1" t="s">
        <v>70</v>
      </c>
      <c r="R62" s="1" t="s">
        <v>61</v>
      </c>
      <c r="S62" s="1" t="s">
        <v>61</v>
      </c>
      <c r="T62" s="1" t="s">
        <v>60</v>
      </c>
      <c r="AR62" s="1" t="s">
        <v>52</v>
      </c>
      <c r="AS62" s="1" t="s">
        <v>52</v>
      </c>
      <c r="AU62" s="1" t="s">
        <v>183</v>
      </c>
      <c r="AV62">
        <v>117</v>
      </c>
    </row>
    <row r="63" spans="1:48" ht="30" customHeight="1" x14ac:dyDescent="0.3">
      <c r="A63" s="5" t="s">
        <v>184</v>
      </c>
      <c r="B63" s="5" t="s">
        <v>185</v>
      </c>
      <c r="C63" s="5" t="s">
        <v>73</v>
      </c>
      <c r="D63" s="6">
        <v>80</v>
      </c>
      <c r="E63" s="8"/>
      <c r="F63" s="8"/>
      <c r="G63" s="8"/>
      <c r="H63" s="8"/>
      <c r="I63" s="8"/>
      <c r="J63" s="8"/>
      <c r="K63" s="8"/>
      <c r="L63" s="8"/>
      <c r="M63" s="5"/>
      <c r="N63" s="1" t="s">
        <v>186</v>
      </c>
      <c r="O63" s="1" t="s">
        <v>52</v>
      </c>
      <c r="P63" s="1" t="s">
        <v>52</v>
      </c>
      <c r="Q63" s="1" t="s">
        <v>70</v>
      </c>
      <c r="R63" s="1" t="s">
        <v>61</v>
      </c>
      <c r="S63" s="1" t="s">
        <v>61</v>
      </c>
      <c r="T63" s="1" t="s">
        <v>60</v>
      </c>
      <c r="AR63" s="1" t="s">
        <v>52</v>
      </c>
      <c r="AS63" s="1" t="s">
        <v>52</v>
      </c>
      <c r="AU63" s="1" t="s">
        <v>187</v>
      </c>
      <c r="AV63">
        <v>118</v>
      </c>
    </row>
    <row r="64" spans="1:48" ht="30" customHeight="1" x14ac:dyDescent="0.3">
      <c r="A64" s="5" t="s">
        <v>188</v>
      </c>
      <c r="B64" s="5" t="s">
        <v>189</v>
      </c>
      <c r="C64" s="5" t="s">
        <v>190</v>
      </c>
      <c r="D64" s="6">
        <v>0.749</v>
      </c>
      <c r="E64" s="8"/>
      <c r="F64" s="8"/>
      <c r="G64" s="8"/>
      <c r="H64" s="8"/>
      <c r="I64" s="8"/>
      <c r="J64" s="8"/>
      <c r="K64" s="8"/>
      <c r="L64" s="8"/>
      <c r="M64" s="5"/>
      <c r="N64" s="1" t="s">
        <v>191</v>
      </c>
      <c r="O64" s="1" t="s">
        <v>52</v>
      </c>
      <c r="P64" s="1" t="s">
        <v>52</v>
      </c>
      <c r="Q64" s="1" t="s">
        <v>70</v>
      </c>
      <c r="R64" s="1" t="s">
        <v>60</v>
      </c>
      <c r="S64" s="1" t="s">
        <v>61</v>
      </c>
      <c r="T64" s="1" t="s">
        <v>61</v>
      </c>
      <c r="AR64" s="1" t="s">
        <v>52</v>
      </c>
      <c r="AS64" s="1" t="s">
        <v>52</v>
      </c>
      <c r="AU64" s="1" t="s">
        <v>192</v>
      </c>
      <c r="AV64">
        <v>9</v>
      </c>
    </row>
    <row r="65" spans="1:48" ht="30" customHeight="1" x14ac:dyDescent="0.3">
      <c r="A65" s="5" t="s">
        <v>193</v>
      </c>
      <c r="B65" s="5" t="s">
        <v>194</v>
      </c>
      <c r="C65" s="5" t="s">
        <v>83</v>
      </c>
      <c r="D65" s="6">
        <v>35</v>
      </c>
      <c r="E65" s="8"/>
      <c r="F65" s="8"/>
      <c r="G65" s="8"/>
      <c r="H65" s="8"/>
      <c r="I65" s="8"/>
      <c r="J65" s="8"/>
      <c r="K65" s="8"/>
      <c r="L65" s="8"/>
      <c r="M65" s="5"/>
      <c r="N65" s="1" t="s">
        <v>195</v>
      </c>
      <c r="O65" s="1" t="s">
        <v>52</v>
      </c>
      <c r="P65" s="1" t="s">
        <v>52</v>
      </c>
      <c r="Q65" s="1" t="s">
        <v>70</v>
      </c>
      <c r="R65" s="1" t="s">
        <v>61</v>
      </c>
      <c r="S65" s="1" t="s">
        <v>61</v>
      </c>
      <c r="T65" s="1" t="s">
        <v>60</v>
      </c>
      <c r="AR65" s="1" t="s">
        <v>52</v>
      </c>
      <c r="AS65" s="1" t="s">
        <v>52</v>
      </c>
      <c r="AU65" s="1" t="s">
        <v>196</v>
      </c>
      <c r="AV65">
        <v>120</v>
      </c>
    </row>
    <row r="66" spans="1:48" ht="30" customHeight="1" x14ac:dyDescent="0.3">
      <c r="A66" s="5" t="s">
        <v>197</v>
      </c>
      <c r="B66" s="5" t="s">
        <v>194</v>
      </c>
      <c r="C66" s="5" t="s">
        <v>83</v>
      </c>
      <c r="D66" s="6">
        <v>35</v>
      </c>
      <c r="E66" s="8"/>
      <c r="F66" s="8"/>
      <c r="G66" s="8"/>
      <c r="H66" s="8"/>
      <c r="I66" s="8"/>
      <c r="J66" s="8"/>
      <c r="K66" s="8"/>
      <c r="L66" s="8"/>
      <c r="M66" s="5"/>
      <c r="N66" s="1" t="s">
        <v>198</v>
      </c>
      <c r="O66" s="1" t="s">
        <v>52</v>
      </c>
      <c r="P66" s="1" t="s">
        <v>52</v>
      </c>
      <c r="Q66" s="1" t="s">
        <v>70</v>
      </c>
      <c r="R66" s="1" t="s">
        <v>61</v>
      </c>
      <c r="S66" s="1" t="s">
        <v>61</v>
      </c>
      <c r="T66" s="1" t="s">
        <v>60</v>
      </c>
      <c r="AR66" s="1" t="s">
        <v>52</v>
      </c>
      <c r="AS66" s="1" t="s">
        <v>52</v>
      </c>
      <c r="AU66" s="1" t="s">
        <v>199</v>
      </c>
      <c r="AV66">
        <v>121</v>
      </c>
    </row>
    <row r="67" spans="1:48" ht="30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48" ht="30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48" ht="30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48" ht="30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48" ht="30" customHeight="1" x14ac:dyDescent="0.3">
      <c r="A71" s="5" t="s">
        <v>67</v>
      </c>
      <c r="B71" s="6"/>
      <c r="C71" s="6"/>
      <c r="D71" s="6"/>
      <c r="E71" s="6"/>
      <c r="F71" s="8">
        <f>SUM(F27:F70)</f>
        <v>0</v>
      </c>
      <c r="G71" s="6"/>
      <c r="H71" s="8">
        <f>SUM(H27:H70)</f>
        <v>0</v>
      </c>
      <c r="I71" s="6"/>
      <c r="J71" s="8">
        <f>SUM(J27:J70)</f>
        <v>0</v>
      </c>
      <c r="K71" s="6"/>
      <c r="L71" s="8">
        <f>SUM(L27:L70)</f>
        <v>0</v>
      </c>
      <c r="M71" s="6"/>
      <c r="N71" t="s">
        <v>68</v>
      </c>
    </row>
    <row r="72" spans="1:48" ht="30" customHeight="1" x14ac:dyDescent="0.3">
      <c r="A72" s="5" t="s">
        <v>200</v>
      </c>
      <c r="B72" s="5" t="s">
        <v>52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Q72" s="1" t="s">
        <v>201</v>
      </c>
    </row>
    <row r="73" spans="1:48" ht="30" customHeight="1" x14ac:dyDescent="0.3">
      <c r="A73" s="5" t="s">
        <v>202</v>
      </c>
      <c r="B73" s="5" t="s">
        <v>203</v>
      </c>
      <c r="C73" s="5" t="s">
        <v>204</v>
      </c>
      <c r="D73" s="6">
        <v>1</v>
      </c>
      <c r="E73" s="8"/>
      <c r="F73" s="8"/>
      <c r="G73" s="8"/>
      <c r="H73" s="8"/>
      <c r="I73" s="8"/>
      <c r="J73" s="8"/>
      <c r="K73" s="8"/>
      <c r="L73" s="8"/>
      <c r="M73" s="5"/>
      <c r="N73" s="1" t="s">
        <v>205</v>
      </c>
      <c r="O73" s="1" t="s">
        <v>52</v>
      </c>
      <c r="P73" s="1" t="s">
        <v>52</v>
      </c>
      <c r="Q73" s="1" t="s">
        <v>201</v>
      </c>
      <c r="R73" s="1" t="s">
        <v>60</v>
      </c>
      <c r="S73" s="1" t="s">
        <v>61</v>
      </c>
      <c r="T73" s="1" t="s">
        <v>61</v>
      </c>
      <c r="AR73" s="1" t="s">
        <v>52</v>
      </c>
      <c r="AS73" s="1" t="s">
        <v>52</v>
      </c>
      <c r="AU73" s="1" t="s">
        <v>206</v>
      </c>
      <c r="AV73">
        <v>132</v>
      </c>
    </row>
    <row r="74" spans="1:48" ht="30" customHeight="1" x14ac:dyDescent="0.3">
      <c r="A74" s="5" t="s">
        <v>207</v>
      </c>
      <c r="B74" s="5" t="s">
        <v>203</v>
      </c>
      <c r="C74" s="5" t="s">
        <v>204</v>
      </c>
      <c r="D74" s="6">
        <v>1</v>
      </c>
      <c r="E74" s="8"/>
      <c r="F74" s="8"/>
      <c r="G74" s="8"/>
      <c r="H74" s="8"/>
      <c r="I74" s="8"/>
      <c r="J74" s="8"/>
      <c r="K74" s="8"/>
      <c r="L74" s="8"/>
      <c r="M74" s="5"/>
      <c r="N74" s="1" t="s">
        <v>208</v>
      </c>
      <c r="O74" s="1" t="s">
        <v>52</v>
      </c>
      <c r="P74" s="1" t="s">
        <v>52</v>
      </c>
      <c r="Q74" s="1" t="s">
        <v>201</v>
      </c>
      <c r="R74" s="1" t="s">
        <v>60</v>
      </c>
      <c r="S74" s="1" t="s">
        <v>61</v>
      </c>
      <c r="T74" s="1" t="s">
        <v>61</v>
      </c>
      <c r="AR74" s="1" t="s">
        <v>52</v>
      </c>
      <c r="AS74" s="1" t="s">
        <v>52</v>
      </c>
      <c r="AU74" s="1" t="s">
        <v>209</v>
      </c>
      <c r="AV74">
        <v>133</v>
      </c>
    </row>
    <row r="75" spans="1:48" ht="30" customHeight="1" x14ac:dyDescent="0.3">
      <c r="A75" s="5" t="s">
        <v>210</v>
      </c>
      <c r="B75" s="5" t="s">
        <v>211</v>
      </c>
      <c r="C75" s="5" t="s">
        <v>212</v>
      </c>
      <c r="D75" s="6">
        <v>5</v>
      </c>
      <c r="E75" s="8"/>
      <c r="F75" s="8"/>
      <c r="G75" s="8"/>
      <c r="H75" s="8"/>
      <c r="I75" s="8"/>
      <c r="J75" s="8"/>
      <c r="K75" s="8"/>
      <c r="L75" s="8"/>
      <c r="M75" s="5"/>
      <c r="N75" s="1" t="s">
        <v>213</v>
      </c>
      <c r="O75" s="1" t="s">
        <v>52</v>
      </c>
      <c r="P75" s="1" t="s">
        <v>52</v>
      </c>
      <c r="Q75" s="1" t="s">
        <v>201</v>
      </c>
      <c r="R75" s="1" t="s">
        <v>60</v>
      </c>
      <c r="S75" s="1" t="s">
        <v>61</v>
      </c>
      <c r="T75" s="1" t="s">
        <v>61</v>
      </c>
      <c r="AR75" s="1" t="s">
        <v>52</v>
      </c>
      <c r="AS75" s="1" t="s">
        <v>52</v>
      </c>
      <c r="AU75" s="1" t="s">
        <v>214</v>
      </c>
      <c r="AV75">
        <v>134</v>
      </c>
    </row>
    <row r="76" spans="1:48" ht="30" customHeight="1" x14ac:dyDescent="0.3">
      <c r="A76" s="5" t="s">
        <v>215</v>
      </c>
      <c r="B76" s="5" t="s">
        <v>211</v>
      </c>
      <c r="C76" s="5" t="s">
        <v>212</v>
      </c>
      <c r="D76" s="6">
        <v>5</v>
      </c>
      <c r="E76" s="8"/>
      <c r="F76" s="8"/>
      <c r="G76" s="8"/>
      <c r="H76" s="8"/>
      <c r="I76" s="8"/>
      <c r="J76" s="8"/>
      <c r="K76" s="8"/>
      <c r="L76" s="8"/>
      <c r="M76" s="5"/>
      <c r="N76" s="1" t="s">
        <v>216</v>
      </c>
      <c r="O76" s="1" t="s">
        <v>52</v>
      </c>
      <c r="P76" s="1" t="s">
        <v>52</v>
      </c>
      <c r="Q76" s="1" t="s">
        <v>201</v>
      </c>
      <c r="R76" s="1" t="s">
        <v>60</v>
      </c>
      <c r="S76" s="1" t="s">
        <v>61</v>
      </c>
      <c r="T76" s="1" t="s">
        <v>61</v>
      </c>
      <c r="AR76" s="1" t="s">
        <v>52</v>
      </c>
      <c r="AS76" s="1" t="s">
        <v>52</v>
      </c>
      <c r="AU76" s="1" t="s">
        <v>217</v>
      </c>
      <c r="AV76">
        <v>135</v>
      </c>
    </row>
    <row r="77" spans="1:48" ht="30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48" ht="30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48" ht="30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48" ht="30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48" ht="30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48" ht="30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48" ht="30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48" ht="30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48" ht="30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48" ht="30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48" ht="30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48" ht="30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48" ht="30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48" ht="30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48" ht="30" customHeight="1" x14ac:dyDescent="0.3">
      <c r="A91" s="5" t="s">
        <v>67</v>
      </c>
      <c r="B91" s="6"/>
      <c r="C91" s="6"/>
      <c r="D91" s="6"/>
      <c r="E91" s="6"/>
      <c r="F91" s="8">
        <f>SUM(F73:F90)</f>
        <v>0</v>
      </c>
      <c r="G91" s="6"/>
      <c r="H91" s="8">
        <f>SUM(H73:H90)</f>
        <v>0</v>
      </c>
      <c r="I91" s="6"/>
      <c r="J91" s="8">
        <f>SUM(J73:J90)</f>
        <v>0</v>
      </c>
      <c r="K91" s="6"/>
      <c r="L91" s="8">
        <f>SUM(L73:L90)</f>
        <v>0</v>
      </c>
      <c r="M91" s="6"/>
      <c r="N91" t="s">
        <v>68</v>
      </c>
    </row>
    <row r="92" spans="1:48" ht="30" customHeight="1" x14ac:dyDescent="0.3">
      <c r="A92" s="5" t="s">
        <v>218</v>
      </c>
      <c r="B92" s="5" t="s">
        <v>52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Q92" s="1" t="s">
        <v>219</v>
      </c>
    </row>
    <row r="93" spans="1:48" ht="30" customHeight="1" x14ac:dyDescent="0.3">
      <c r="A93" s="5" t="s">
        <v>220</v>
      </c>
      <c r="B93" s="5" t="s">
        <v>221</v>
      </c>
      <c r="C93" s="5" t="s">
        <v>73</v>
      </c>
      <c r="D93" s="6">
        <v>8</v>
      </c>
      <c r="E93" s="8"/>
      <c r="F93" s="8"/>
      <c r="G93" s="8"/>
      <c r="H93" s="8"/>
      <c r="I93" s="8"/>
      <c r="J93" s="8"/>
      <c r="K93" s="8"/>
      <c r="L93" s="8"/>
      <c r="M93" s="5"/>
      <c r="N93" s="1" t="s">
        <v>222</v>
      </c>
      <c r="O93" s="1" t="s">
        <v>52</v>
      </c>
      <c r="P93" s="1" t="s">
        <v>52</v>
      </c>
      <c r="Q93" s="1" t="s">
        <v>219</v>
      </c>
      <c r="R93" s="1" t="s">
        <v>60</v>
      </c>
      <c r="S93" s="1" t="s">
        <v>61</v>
      </c>
      <c r="T93" s="1" t="s">
        <v>61</v>
      </c>
      <c r="AR93" s="1" t="s">
        <v>52</v>
      </c>
      <c r="AS93" s="1" t="s">
        <v>52</v>
      </c>
      <c r="AU93" s="1" t="s">
        <v>223</v>
      </c>
      <c r="AV93">
        <v>62</v>
      </c>
    </row>
    <row r="94" spans="1:48" ht="30" customHeight="1" x14ac:dyDescent="0.3">
      <c r="A94" s="5" t="s">
        <v>220</v>
      </c>
      <c r="B94" s="5" t="s">
        <v>224</v>
      </c>
      <c r="C94" s="5" t="s">
        <v>73</v>
      </c>
      <c r="D94" s="6">
        <v>30</v>
      </c>
      <c r="E94" s="8"/>
      <c r="F94" s="8"/>
      <c r="G94" s="8"/>
      <c r="H94" s="8"/>
      <c r="I94" s="8"/>
      <c r="J94" s="8"/>
      <c r="K94" s="8"/>
      <c r="L94" s="8"/>
      <c r="M94" s="5"/>
      <c r="N94" s="1" t="s">
        <v>225</v>
      </c>
      <c r="O94" s="1" t="s">
        <v>52</v>
      </c>
      <c r="P94" s="1" t="s">
        <v>52</v>
      </c>
      <c r="Q94" s="1" t="s">
        <v>219</v>
      </c>
      <c r="R94" s="1" t="s">
        <v>60</v>
      </c>
      <c r="S94" s="1" t="s">
        <v>61</v>
      </c>
      <c r="T94" s="1" t="s">
        <v>61</v>
      </c>
      <c r="AR94" s="1" t="s">
        <v>52</v>
      </c>
      <c r="AS94" s="1" t="s">
        <v>52</v>
      </c>
      <c r="AU94" s="1" t="s">
        <v>226</v>
      </c>
      <c r="AV94">
        <v>63</v>
      </c>
    </row>
    <row r="95" spans="1:48" ht="30" customHeight="1" x14ac:dyDescent="0.3">
      <c r="A95" s="5" t="s">
        <v>220</v>
      </c>
      <c r="B95" s="5" t="s">
        <v>227</v>
      </c>
      <c r="C95" s="5" t="s">
        <v>73</v>
      </c>
      <c r="D95" s="6">
        <v>12</v>
      </c>
      <c r="E95" s="8"/>
      <c r="F95" s="8"/>
      <c r="G95" s="8"/>
      <c r="H95" s="8"/>
      <c r="I95" s="8"/>
      <c r="J95" s="8"/>
      <c r="K95" s="8"/>
      <c r="L95" s="8"/>
      <c r="M95" s="5"/>
      <c r="N95" s="1" t="s">
        <v>228</v>
      </c>
      <c r="O95" s="1" t="s">
        <v>52</v>
      </c>
      <c r="P95" s="1" t="s">
        <v>52</v>
      </c>
      <c r="Q95" s="1" t="s">
        <v>219</v>
      </c>
      <c r="R95" s="1" t="s">
        <v>60</v>
      </c>
      <c r="S95" s="1" t="s">
        <v>61</v>
      </c>
      <c r="T95" s="1" t="s">
        <v>61</v>
      </c>
      <c r="AR95" s="1" t="s">
        <v>52</v>
      </c>
      <c r="AS95" s="1" t="s">
        <v>52</v>
      </c>
      <c r="AU95" s="1" t="s">
        <v>229</v>
      </c>
      <c r="AV95">
        <v>64</v>
      </c>
    </row>
    <row r="96" spans="1:48" ht="30" customHeight="1" x14ac:dyDescent="0.3">
      <c r="A96" s="5" t="s">
        <v>230</v>
      </c>
      <c r="B96" s="5" t="s">
        <v>231</v>
      </c>
      <c r="C96" s="5" t="s">
        <v>73</v>
      </c>
      <c r="D96" s="6">
        <v>8</v>
      </c>
      <c r="E96" s="8"/>
      <c r="F96" s="8"/>
      <c r="G96" s="8"/>
      <c r="H96" s="8"/>
      <c r="I96" s="8"/>
      <c r="J96" s="8"/>
      <c r="K96" s="8"/>
      <c r="L96" s="8"/>
      <c r="M96" s="5"/>
      <c r="N96" s="1" t="s">
        <v>232</v>
      </c>
      <c r="O96" s="1" t="s">
        <v>52</v>
      </c>
      <c r="P96" s="1" t="s">
        <v>52</v>
      </c>
      <c r="Q96" s="1" t="s">
        <v>219</v>
      </c>
      <c r="R96" s="1" t="s">
        <v>60</v>
      </c>
      <c r="S96" s="1" t="s">
        <v>61</v>
      </c>
      <c r="T96" s="1" t="s">
        <v>61</v>
      </c>
      <c r="AR96" s="1" t="s">
        <v>52</v>
      </c>
      <c r="AS96" s="1" t="s">
        <v>52</v>
      </c>
      <c r="AU96" s="1" t="s">
        <v>233</v>
      </c>
      <c r="AV96">
        <v>65</v>
      </c>
    </row>
    <row r="97" spans="1:48" ht="30" customHeight="1" x14ac:dyDescent="0.3">
      <c r="A97" s="5" t="s">
        <v>230</v>
      </c>
      <c r="B97" s="5" t="s">
        <v>234</v>
      </c>
      <c r="C97" s="5" t="s">
        <v>73</v>
      </c>
      <c r="D97" s="6">
        <v>30</v>
      </c>
      <c r="E97" s="8"/>
      <c r="F97" s="8"/>
      <c r="G97" s="8"/>
      <c r="H97" s="8"/>
      <c r="I97" s="8"/>
      <c r="J97" s="8"/>
      <c r="K97" s="8"/>
      <c r="L97" s="8"/>
      <c r="M97" s="5"/>
      <c r="N97" s="1" t="s">
        <v>235</v>
      </c>
      <c r="O97" s="1" t="s">
        <v>52</v>
      </c>
      <c r="P97" s="1" t="s">
        <v>52</v>
      </c>
      <c r="Q97" s="1" t="s">
        <v>219</v>
      </c>
      <c r="R97" s="1" t="s">
        <v>60</v>
      </c>
      <c r="S97" s="1" t="s">
        <v>61</v>
      </c>
      <c r="T97" s="1" t="s">
        <v>61</v>
      </c>
      <c r="AR97" s="1" t="s">
        <v>52</v>
      </c>
      <c r="AS97" s="1" t="s">
        <v>52</v>
      </c>
      <c r="AU97" s="1" t="s">
        <v>236</v>
      </c>
      <c r="AV97">
        <v>66</v>
      </c>
    </row>
    <row r="98" spans="1:48" ht="30" customHeight="1" x14ac:dyDescent="0.3">
      <c r="A98" s="5" t="s">
        <v>230</v>
      </c>
      <c r="B98" s="5" t="s">
        <v>237</v>
      </c>
      <c r="C98" s="5" t="s">
        <v>73</v>
      </c>
      <c r="D98" s="6">
        <v>12</v>
      </c>
      <c r="E98" s="8"/>
      <c r="F98" s="8"/>
      <c r="G98" s="8"/>
      <c r="H98" s="8"/>
      <c r="I98" s="8"/>
      <c r="J98" s="8"/>
      <c r="K98" s="8"/>
      <c r="L98" s="8"/>
      <c r="M98" s="5"/>
      <c r="N98" s="1" t="s">
        <v>238</v>
      </c>
      <c r="O98" s="1" t="s">
        <v>52</v>
      </c>
      <c r="P98" s="1" t="s">
        <v>52</v>
      </c>
      <c r="Q98" s="1" t="s">
        <v>219</v>
      </c>
      <c r="R98" s="1" t="s">
        <v>60</v>
      </c>
      <c r="S98" s="1" t="s">
        <v>61</v>
      </c>
      <c r="T98" s="1" t="s">
        <v>61</v>
      </c>
      <c r="AR98" s="1" t="s">
        <v>52</v>
      </c>
      <c r="AS98" s="1" t="s">
        <v>52</v>
      </c>
      <c r="AU98" s="1" t="s">
        <v>239</v>
      </c>
      <c r="AV98">
        <v>67</v>
      </c>
    </row>
    <row r="99" spans="1:48" ht="30" customHeight="1" x14ac:dyDescent="0.3">
      <c r="A99" s="5" t="s">
        <v>240</v>
      </c>
      <c r="B99" s="5" t="s">
        <v>241</v>
      </c>
      <c r="C99" s="5" t="s">
        <v>242</v>
      </c>
      <c r="D99" s="6">
        <v>1</v>
      </c>
      <c r="E99" s="8"/>
      <c r="F99" s="8"/>
      <c r="G99" s="8"/>
      <c r="H99" s="8"/>
      <c r="I99" s="8"/>
      <c r="J99" s="8"/>
      <c r="K99" s="8"/>
      <c r="L99" s="8"/>
      <c r="M99" s="5"/>
      <c r="N99" s="1" t="s">
        <v>243</v>
      </c>
      <c r="O99" s="1" t="s">
        <v>52</v>
      </c>
      <c r="P99" s="1" t="s">
        <v>52</v>
      </c>
      <c r="Q99" s="1" t="s">
        <v>219</v>
      </c>
      <c r="R99" s="1" t="s">
        <v>60</v>
      </c>
      <c r="S99" s="1" t="s">
        <v>61</v>
      </c>
      <c r="T99" s="1" t="s">
        <v>61</v>
      </c>
      <c r="AR99" s="1" t="s">
        <v>52</v>
      </c>
      <c r="AS99" s="1" t="s">
        <v>52</v>
      </c>
      <c r="AU99" s="1" t="s">
        <v>244</v>
      </c>
      <c r="AV99">
        <v>136</v>
      </c>
    </row>
    <row r="100" spans="1:48" ht="30" customHeight="1" x14ac:dyDescent="0.3">
      <c r="A100" s="5" t="s">
        <v>245</v>
      </c>
      <c r="B100" s="5" t="s">
        <v>52</v>
      </c>
      <c r="C100" s="5" t="s">
        <v>58</v>
      </c>
      <c r="D100" s="6">
        <v>2</v>
      </c>
      <c r="E100" s="8"/>
      <c r="F100" s="8"/>
      <c r="G100" s="8"/>
      <c r="H100" s="8"/>
      <c r="I100" s="8"/>
      <c r="J100" s="8"/>
      <c r="K100" s="8"/>
      <c r="L100" s="8"/>
      <c r="M100" s="5"/>
      <c r="N100" s="1" t="s">
        <v>246</v>
      </c>
      <c r="O100" s="1" t="s">
        <v>52</v>
      </c>
      <c r="P100" s="1" t="s">
        <v>52</v>
      </c>
      <c r="Q100" s="1" t="s">
        <v>219</v>
      </c>
      <c r="R100" s="1" t="s">
        <v>60</v>
      </c>
      <c r="S100" s="1" t="s">
        <v>61</v>
      </c>
      <c r="T100" s="1" t="s">
        <v>61</v>
      </c>
      <c r="AR100" s="1" t="s">
        <v>52</v>
      </c>
      <c r="AS100" s="1" t="s">
        <v>52</v>
      </c>
      <c r="AU100" s="1" t="s">
        <v>247</v>
      </c>
      <c r="AV100">
        <v>138</v>
      </c>
    </row>
    <row r="101" spans="1:48" ht="30" customHeight="1" x14ac:dyDescent="0.3">
      <c r="A101" s="5" t="s">
        <v>248</v>
      </c>
      <c r="B101" s="5" t="s">
        <v>52</v>
      </c>
      <c r="C101" s="5" t="s">
        <v>249</v>
      </c>
      <c r="D101" s="6">
        <v>-525</v>
      </c>
      <c r="E101" s="8"/>
      <c r="F101" s="8"/>
      <c r="G101" s="8"/>
      <c r="H101" s="8"/>
      <c r="I101" s="8"/>
      <c r="J101" s="8"/>
      <c r="K101" s="8"/>
      <c r="L101" s="8"/>
      <c r="M101" s="5"/>
      <c r="N101" s="1" t="s">
        <v>250</v>
      </c>
      <c r="O101" s="1" t="s">
        <v>52</v>
      </c>
      <c r="P101" s="1" t="s">
        <v>52</v>
      </c>
      <c r="Q101" s="1" t="s">
        <v>219</v>
      </c>
      <c r="R101" s="1" t="s">
        <v>61</v>
      </c>
      <c r="S101" s="1" t="s">
        <v>61</v>
      </c>
      <c r="T101" s="1" t="s">
        <v>60</v>
      </c>
      <c r="AR101" s="1" t="s">
        <v>52</v>
      </c>
      <c r="AS101" s="1" t="s">
        <v>52</v>
      </c>
      <c r="AU101" s="1" t="s">
        <v>251</v>
      </c>
      <c r="AV101">
        <v>75</v>
      </c>
    </row>
    <row r="102" spans="1:48" ht="30" customHeight="1" x14ac:dyDescent="0.3">
      <c r="A102" s="5" t="s">
        <v>252</v>
      </c>
      <c r="B102" s="5" t="s">
        <v>253</v>
      </c>
      <c r="C102" s="5" t="s">
        <v>190</v>
      </c>
      <c r="D102" s="6">
        <v>3.5000000000000003E-2</v>
      </c>
      <c r="E102" s="8"/>
      <c r="F102" s="8"/>
      <c r="G102" s="8"/>
      <c r="H102" s="8"/>
      <c r="I102" s="8"/>
      <c r="J102" s="8"/>
      <c r="K102" s="8"/>
      <c r="L102" s="8"/>
      <c r="M102" s="5"/>
      <c r="N102" s="1" t="s">
        <v>254</v>
      </c>
      <c r="O102" s="1" t="s">
        <v>52</v>
      </c>
      <c r="P102" s="1" t="s">
        <v>52</v>
      </c>
      <c r="Q102" s="1" t="s">
        <v>219</v>
      </c>
      <c r="R102" s="1" t="s">
        <v>60</v>
      </c>
      <c r="S102" s="1" t="s">
        <v>61</v>
      </c>
      <c r="T102" s="1" t="s">
        <v>61</v>
      </c>
      <c r="AR102" s="1" t="s">
        <v>52</v>
      </c>
      <c r="AS102" s="1" t="s">
        <v>52</v>
      </c>
      <c r="AU102" s="1" t="s">
        <v>255</v>
      </c>
      <c r="AV102">
        <v>78</v>
      </c>
    </row>
    <row r="103" spans="1:48" ht="30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48" ht="30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48" ht="30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48" ht="30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48" ht="30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48" ht="30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48" ht="30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48" ht="30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48" ht="30" customHeight="1" x14ac:dyDescent="0.3">
      <c r="A111" s="5" t="s">
        <v>67</v>
      </c>
      <c r="B111" s="6"/>
      <c r="C111" s="6"/>
      <c r="D111" s="6"/>
      <c r="E111" s="6"/>
      <c r="F111" s="8">
        <f>SUM(F93:F110)</f>
        <v>0</v>
      </c>
      <c r="G111" s="6"/>
      <c r="H111" s="8">
        <f>SUM(H93:H110)</f>
        <v>0</v>
      </c>
      <c r="I111" s="6"/>
      <c r="J111" s="8">
        <f>SUM(J93:J110)</f>
        <v>0</v>
      </c>
      <c r="K111" s="6"/>
      <c r="L111" s="8">
        <f>SUM(L93:L110)</f>
        <v>0</v>
      </c>
      <c r="M111" s="6"/>
      <c r="N111" t="s">
        <v>68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" right="0.7" top="0.75" bottom="0.75" header="0.3" footer="0.3"/>
  <pageSetup paperSize="9" scale="61" fitToHeight="0" orientation="landscape" r:id="rId1"/>
  <rowBreaks count="4" manualBreakCount="4">
    <brk id="25" max="16383" man="1"/>
    <brk id="71" max="16383" man="1"/>
    <brk id="91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</vt:lpstr>
      <vt:lpstr>공종별집계표</vt:lpstr>
      <vt:lpstr>공종별내역서</vt:lpstr>
      <vt:lpstr>공종별내역서!Print_Area</vt:lpstr>
      <vt:lpstr>공종별집계표!Print_Area</vt:lpstr>
      <vt:lpstr>원가!Print_Area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2024-02-27T13:04:47Z</cp:lastPrinted>
  <dcterms:created xsi:type="dcterms:W3CDTF">2024-02-26T08:40:48Z</dcterms:created>
  <dcterms:modified xsi:type="dcterms:W3CDTF">2024-03-18T02:22:24Z</dcterms:modified>
</cp:coreProperties>
</file>